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My Drive\aevr\Bano 2025\"/>
    </mc:Choice>
  </mc:AlternateContent>
  <xr:revisionPtr revIDLastSave="0" documentId="13_ncr:1_{2750D72F-E702-47B6-88CF-AA2B570112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imare economii vacanță" sheetId="1" r:id="rId1"/>
    <sheet name="Buget Vacanță" sheetId="2" r:id="rId2"/>
  </sheets>
  <definedNames>
    <definedName name="AniPânălaEveniment">'Estimare economii vacanță'!$G$28</definedName>
    <definedName name="CostEveniment">'Estimare economii vacanță'!$C$10</definedName>
    <definedName name="DatăEveniment">'Estimare economii vacanță'!$C$6</definedName>
    <definedName name="DatăÎncepereEconomii">'Estimare economii vacanță'!$B$6</definedName>
    <definedName name="EconomiiAnuale">'Estimare economii vacanță'!$G$25</definedName>
    <definedName name="EconomiiLunare">'Estimare economii vacanță'!$F$25</definedName>
    <definedName name="EconomiiOdatăLaDouăSăpt">'Estimare economii vacanță'!$E$25</definedName>
    <definedName name="EconomiiPânăînPrezent">'Estimare economii vacanță'!$C$18</definedName>
    <definedName name="EconomiiSăptămânale">'Estimare economii vacanță'!$D$25</definedName>
    <definedName name="EconomiiZilnice">'Estimare economii vacanță'!$C$25</definedName>
    <definedName name="FrecvenţăEconomii">'Estimare economii vacanță'!$F$6</definedName>
    <definedName name="InfoPlanEconomii">IF(FrecvenţăEconomii="Săptămânal",EconomiiSăptămânale,IF(FrecvenţăEconomii="O dată la două săptămâni",EconomiiOdatăLaDouăSăpt,IF(FrecvenţăEconomii="Lunar",EconomiiLunare,EconomiiAnuale)))</definedName>
    <definedName name="LuniPânălaEveniment">'Estimare economii vacanță'!$F$28</definedName>
    <definedName name="Obiectiv">'Estimare economii vacanță'!$C$14</definedName>
    <definedName name="SăptămâniPânălaEveniment">'Estimare economii vacanță'!$E$28</definedName>
    <definedName name="SăptămâniPânălaEvenimentS">'Estimare economii vacanță'!$D$28</definedName>
    <definedName name="SumăEconomisită">'Estimare economii vacanță'!$C$11</definedName>
    <definedName name="ZilePânălaEveniment">'Estimare economii vacanță'!$C$28</definedName>
  </definedNames>
  <calcPr calcId="191029"/>
</workbook>
</file>

<file path=xl/calcChain.xml><?xml version="1.0" encoding="utf-8"?>
<calcChain xmlns="http://schemas.openxmlformats.org/spreadsheetml/2006/main">
  <c r="F28" i="1" l="1"/>
  <c r="F25" i="1" s="1"/>
  <c r="C5" i="2"/>
  <c r="C28" i="1"/>
  <c r="D2" i="1"/>
  <c r="E2" i="1"/>
  <c r="F2" i="1"/>
  <c r="J38" i="2"/>
  <c r="C7" i="2" s="1"/>
  <c r="K37" i="2"/>
  <c r="I37" i="2"/>
  <c r="K36" i="2"/>
  <c r="I36" i="2"/>
  <c r="K35" i="2"/>
  <c r="I35" i="2"/>
  <c r="I34" i="2"/>
  <c r="K34" i="2" s="1"/>
  <c r="I33" i="2"/>
  <c r="K33" i="2" s="1"/>
  <c r="I32" i="2"/>
  <c r="K32" i="2" s="1"/>
  <c r="K31" i="2"/>
  <c r="I31" i="2"/>
  <c r="K30" i="2"/>
  <c r="I30" i="2"/>
  <c r="K29" i="2"/>
  <c r="I29" i="2"/>
  <c r="I28" i="2"/>
  <c r="K28" i="2" s="1"/>
  <c r="I27" i="2"/>
  <c r="K27" i="2" s="1"/>
  <c r="I26" i="2"/>
  <c r="K26" i="2" s="1"/>
  <c r="K25" i="2"/>
  <c r="I25" i="2"/>
  <c r="I24" i="2"/>
  <c r="K24" i="2" s="1"/>
  <c r="K23" i="2"/>
  <c r="I23" i="2"/>
  <c r="I22" i="2"/>
  <c r="K22" i="2" s="1"/>
  <c r="I21" i="2"/>
  <c r="K21" i="2" s="1"/>
  <c r="I20" i="2"/>
  <c r="H7" i="2" s="1"/>
  <c r="I19" i="2"/>
  <c r="K19" i="2" s="1"/>
  <c r="I18" i="2"/>
  <c r="K18" i="2" s="1"/>
  <c r="I17" i="2"/>
  <c r="K17" i="2" s="1"/>
  <c r="I16" i="2"/>
  <c r="K16" i="2" s="1"/>
  <c r="I15" i="2"/>
  <c r="K15" i="2" s="1"/>
  <c r="J8" i="2"/>
  <c r="H8" i="2"/>
  <c r="J7" i="2"/>
  <c r="J6" i="2"/>
  <c r="J5" i="2"/>
  <c r="E1" i="2"/>
  <c r="C25" i="1" l="1"/>
  <c r="D28" i="1"/>
  <c r="D25" i="1" s="1"/>
  <c r="I5" i="2"/>
  <c r="I6" i="2"/>
  <c r="I7" i="2"/>
  <c r="I8" i="2"/>
  <c r="H6" i="2"/>
  <c r="J9" i="2"/>
  <c r="I9" i="2" s="1"/>
  <c r="H5" i="2"/>
  <c r="K20" i="2"/>
  <c r="K38" i="2" s="1"/>
  <c r="C9" i="2" s="1"/>
  <c r="I38" i="2"/>
  <c r="L3" i="2"/>
  <c r="K7" i="2" l="1"/>
  <c r="G28" i="1"/>
  <c r="G7" i="2" l="1"/>
  <c r="G8" i="2"/>
  <c r="G5" i="2"/>
  <c r="G6" i="2"/>
  <c r="C10" i="1"/>
  <c r="C14" i="1" s="1"/>
  <c r="H9" i="2"/>
  <c r="G9" i="2" s="1"/>
  <c r="E28" i="1"/>
  <c r="G25" i="1" l="1"/>
  <c r="E25" i="1"/>
  <c r="C18" i="1" s="1"/>
  <c r="C19" i="1" s="1"/>
</calcChain>
</file>

<file path=xl/sharedStrings.xml><?xml version="1.0" encoding="utf-8"?>
<sst xmlns="http://schemas.openxmlformats.org/spreadsheetml/2006/main" count="105" uniqueCount="64">
  <si>
    <t>Dată final vacanță</t>
  </si>
  <si>
    <t>Locația</t>
  </si>
  <si>
    <t xml:space="preserve"> / </t>
  </si>
  <si>
    <t>EXCURSIE/ VACANȚĂ</t>
  </si>
  <si>
    <t xml:space="preserve"> Începeți să economisiți pe:</t>
  </si>
  <si>
    <t xml:space="preserve"> Terminați de economisit pe:</t>
  </si>
  <si>
    <t xml:space="preserve"> Economisiți bani:</t>
  </si>
  <si>
    <t>O dată la două săptămâni</t>
  </si>
  <si>
    <t>COST EXCURSIE:</t>
  </si>
  <si>
    <t>ECONOMII ANTERIOARE:</t>
  </si>
  <si>
    <t>OBIECTIV CURENT
ECONOMII:</t>
  </si>
  <si>
    <t>Am economisit:</t>
  </si>
  <si>
    <t>Mai trebuie să economisesc:</t>
  </si>
  <si>
    <t>DETALII PLAN DE ECONOMII</t>
  </si>
  <si>
    <t>Interval economii</t>
  </si>
  <si>
    <t>Zilnic</t>
  </si>
  <si>
    <t>Săptămânal</t>
  </si>
  <si>
    <t>Lunar</t>
  </si>
  <si>
    <t>Anual</t>
  </si>
  <si>
    <t>Sumă de economisit:</t>
  </si>
  <si>
    <t>Interval de timp</t>
  </si>
  <si>
    <t>Zile</t>
  </si>
  <si>
    <t>Săptămâni</t>
  </si>
  <si>
    <t>Luni</t>
  </si>
  <si>
    <t>Ani</t>
  </si>
  <si>
    <t>Durată de timp până la atingerea obiectivului:</t>
  </si>
  <si>
    <t>Buget de cheltuieli</t>
  </si>
  <si>
    <t>Locatie</t>
  </si>
  <si>
    <t>Bugetul meu</t>
  </si>
  <si>
    <t>Care sunt proritățile mele în vacanță?</t>
  </si>
  <si>
    <t>Buget total (estimare cheltuieli)</t>
  </si>
  <si>
    <t>Bugetat</t>
  </si>
  <si>
    <t>Cheltuială reală</t>
  </si>
  <si>
    <t>Transport</t>
  </si>
  <si>
    <t>Cheltuieli realizate</t>
  </si>
  <si>
    <t>Cazare</t>
  </si>
  <si>
    <t>Mâncare</t>
  </si>
  <si>
    <t>Diferența (estimat versus realizat)</t>
  </si>
  <si>
    <t>Distracție</t>
  </si>
  <si>
    <t>Altele</t>
  </si>
  <si>
    <t>Descriere</t>
  </si>
  <si>
    <t>Cheltuieli</t>
  </si>
  <si>
    <t>Descriere cheltuială</t>
  </si>
  <si>
    <t>Categorie</t>
  </si>
  <si>
    <t>Cantitate</t>
  </si>
  <si>
    <t>Cost unitar</t>
  </si>
  <si>
    <t>Total bugetat</t>
  </si>
  <si>
    <t>Diferență</t>
  </si>
  <si>
    <t>Zbor/Transport</t>
  </si>
  <si>
    <t>Taxi &amp; Autobuz</t>
  </si>
  <si>
    <t>Benzină</t>
  </si>
  <si>
    <t>Parcare (zile, cost/zi)</t>
  </si>
  <si>
    <t>Hotel (nopti, cost/noapte)</t>
  </si>
  <si>
    <t>Mic dejun, prânz</t>
  </si>
  <si>
    <t>Cinele</t>
  </si>
  <si>
    <t>Gustări și băuturi</t>
  </si>
  <si>
    <t>Bilete la muzeu</t>
  </si>
  <si>
    <t>Bilete pentru spectacole live</t>
  </si>
  <si>
    <t>Hărți și ghiduri</t>
  </si>
  <si>
    <t>Cadouri</t>
  </si>
  <si>
    <t>Inserati noi randuri aici</t>
  </si>
  <si>
    <t>Total</t>
  </si>
  <si>
    <t>Dată start vacanță</t>
  </si>
  <si>
    <t>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</si>
</sst>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"/>
    <numFmt numFmtId="166" formatCode="#,##0\ &quot;lei&quot;"/>
    <numFmt numFmtId="167" formatCode="[$-418]d\ mmmm\ yyyy;@"/>
  </numFmts>
  <fonts count="32">
    <font>
      <sz val="11"/>
      <color rgb="FF595959"/>
      <name val="Verdana"/>
      <charset val="134"/>
      <scheme val="minor"/>
    </font>
    <font>
      <b/>
      <sz val="17"/>
      <color rgb="FF595959"/>
      <name val="Verdana"/>
      <family val="2"/>
    </font>
    <font>
      <b/>
      <sz val="16"/>
      <color rgb="FF595959"/>
      <name val="Verdana"/>
      <family val="2"/>
    </font>
    <font>
      <sz val="11"/>
      <color theme="1"/>
      <name val="Arial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color rgb="FF864EA9"/>
      <name val="Arial"/>
      <family val="2"/>
    </font>
    <font>
      <b/>
      <sz val="11"/>
      <color theme="1"/>
      <name val="Arial"/>
      <family val="2"/>
    </font>
    <font>
      <sz val="11"/>
      <color rgb="FF864EA9"/>
      <name val="Arial"/>
      <family val="2"/>
    </font>
    <font>
      <b/>
      <sz val="11"/>
      <color theme="0"/>
      <name val="Arial"/>
      <family val="2"/>
    </font>
    <font>
      <sz val="10"/>
      <color rgb="FF864EA9"/>
      <name val="Arial"/>
      <family val="2"/>
    </font>
    <font>
      <u/>
      <sz val="8"/>
      <color theme="4"/>
      <name val="Verdana"/>
      <family val="2"/>
    </font>
    <font>
      <b/>
      <sz val="9"/>
      <color theme="0"/>
      <name val="Verdana"/>
      <family val="2"/>
    </font>
    <font>
      <sz val="10"/>
      <color theme="1"/>
      <name val="Arial"/>
      <family val="2"/>
    </font>
    <font>
      <b/>
      <sz val="10"/>
      <color theme="4"/>
      <name val="Arial"/>
      <family val="2"/>
    </font>
    <font>
      <sz val="8"/>
      <color theme="4"/>
      <name val="Arial"/>
      <family val="2"/>
    </font>
    <font>
      <b/>
      <sz val="24"/>
      <color rgb="FF595959"/>
      <name val="Verdana"/>
      <family val="2"/>
    </font>
    <font>
      <sz val="11"/>
      <color theme="1"/>
      <name val="Verdana"/>
      <family val="2"/>
      <scheme val="minor"/>
    </font>
    <font>
      <b/>
      <sz val="20"/>
      <color rgb="FF595959"/>
      <name val="Verdana"/>
      <family val="2"/>
    </font>
    <font>
      <b/>
      <sz val="22"/>
      <color rgb="FF595959"/>
      <name val="Verdana"/>
      <family val="2"/>
    </font>
    <font>
      <sz val="11"/>
      <color rgb="FF595959"/>
      <name val="Verdana"/>
      <family val="2"/>
    </font>
    <font>
      <sz val="11"/>
      <color rgb="FF593470"/>
      <name val="Bookman Old Style"/>
      <family val="1"/>
    </font>
    <font>
      <b/>
      <sz val="18"/>
      <color rgb="FF595959"/>
      <name val="Verdana"/>
      <family val="2"/>
    </font>
    <font>
      <sz val="11"/>
      <color rgb="FF262626"/>
      <name val="Verdana"/>
      <family val="2"/>
    </font>
    <font>
      <b/>
      <sz val="18"/>
      <color theme="4"/>
      <name val="Verdana"/>
      <family val="2"/>
    </font>
    <font>
      <sz val="11"/>
      <color rgb="FFF2F2F2"/>
      <name val="Verdana"/>
      <family val="2"/>
    </font>
    <font>
      <b/>
      <sz val="18"/>
      <color rgb="FF593470"/>
      <name val="Verdana"/>
      <family val="2"/>
    </font>
    <font>
      <b/>
      <sz val="11"/>
      <color rgb="FF595959"/>
      <name val="Verdana"/>
      <family val="2"/>
    </font>
    <font>
      <b/>
      <sz val="14"/>
      <color theme="0"/>
      <name val="Verdana"/>
      <family val="2"/>
    </font>
    <font>
      <sz val="11"/>
      <color theme="0"/>
      <name val="Verdana"/>
      <family val="2"/>
    </font>
    <font>
      <b/>
      <sz val="12"/>
      <color rgb="FF595959"/>
      <name val="Verdana"/>
      <family val="2"/>
    </font>
    <font>
      <b/>
      <sz val="16"/>
      <color rgb="FF595959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93470"/>
        <bgColor rgb="FF593470"/>
      </patternFill>
    </fill>
    <fill>
      <patternFill patternType="solid">
        <fgColor rgb="FFEEE6F3"/>
        <bgColor rgb="FFEEE6F3"/>
      </patternFill>
    </fill>
    <fill>
      <patternFill patternType="solid">
        <fgColor rgb="FFCDB5DC"/>
        <bgColor rgb="FFCDB5DC"/>
      </patternFill>
    </fill>
    <fill>
      <patternFill patternType="solid">
        <fgColor theme="4"/>
        <bgColor theme="4"/>
      </patternFill>
    </fill>
    <fill>
      <patternFill patternType="solid">
        <fgColor rgb="FFDECDE8"/>
        <bgColor rgb="FFDECDE8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thick">
        <color rgb="FFEEE6F3"/>
      </bottom>
      <diagonal/>
    </border>
    <border>
      <left/>
      <right/>
      <top style="thick">
        <color rgb="FFEEE6F3"/>
      </top>
      <bottom style="thick">
        <color rgb="FFEEE6F3"/>
      </bottom>
      <diagonal/>
    </border>
    <border>
      <left/>
      <right/>
      <top style="thick">
        <color rgb="FFEEE6F3"/>
      </top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thin">
        <color theme="4" tint="-0.499984740745262"/>
      </left>
      <right/>
      <top/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thin">
        <color rgb="FF864EA9"/>
      </bottom>
      <diagonal/>
    </border>
    <border>
      <left style="thin">
        <color rgb="FF864EA9"/>
      </left>
      <right/>
      <top style="thin">
        <color rgb="FF864EA9"/>
      </top>
      <bottom style="thin">
        <color rgb="FF864EA9"/>
      </bottom>
      <diagonal/>
    </border>
    <border>
      <left style="thin">
        <color rgb="FF864EA9"/>
      </left>
      <right style="thin">
        <color rgb="FF864EA9"/>
      </right>
      <top style="thin">
        <color rgb="FF864EA9"/>
      </top>
      <bottom style="thin">
        <color rgb="FF864EA9"/>
      </bottom>
      <diagonal/>
    </border>
    <border>
      <left/>
      <right style="thin">
        <color rgb="FF864EA9"/>
      </right>
      <top style="thin">
        <color rgb="FF864EA9"/>
      </top>
      <bottom style="thin">
        <color rgb="FF864EA9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166" fontId="6" fillId="4" borderId="0" xfId="0" applyNumberFormat="1" applyFont="1" applyFill="1" applyAlignment="1">
      <alignment horizontal="left" vertical="center"/>
    </xf>
    <xf numFmtId="166" fontId="6" fillId="4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9" fontId="9" fillId="6" borderId="3" xfId="0" applyNumberFormat="1" applyFont="1" applyFill="1" applyBorder="1" applyAlignment="1">
      <alignment horizontal="center" vertical="center"/>
    </xf>
    <xf numFmtId="38" fontId="10" fillId="7" borderId="3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/>
    </xf>
    <xf numFmtId="9" fontId="9" fillId="8" borderId="4" xfId="0" applyNumberFormat="1" applyFont="1" applyFill="1" applyBorder="1" applyAlignment="1">
      <alignment horizontal="center" vertical="center"/>
    </xf>
    <xf numFmtId="9" fontId="9" fillId="9" borderId="4" xfId="0" applyNumberFormat="1" applyFont="1" applyFill="1" applyBorder="1" applyAlignment="1">
      <alignment horizontal="center" vertical="center"/>
    </xf>
    <xf numFmtId="9" fontId="9" fillId="10" borderId="5" xfId="0" applyNumberFormat="1" applyFont="1" applyFill="1" applyBorder="1" applyAlignment="1">
      <alignment horizontal="center" vertical="center"/>
    </xf>
    <xf numFmtId="9" fontId="9" fillId="11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3" fillId="0" borderId="0" xfId="0" applyFont="1"/>
    <xf numFmtId="0" fontId="12" fillId="6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left" vertical="center"/>
    </xf>
    <xf numFmtId="1" fontId="13" fillId="2" borderId="10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1" fontId="13" fillId="2" borderId="1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2" xfId="0" applyFont="1" applyFill="1" applyBorder="1"/>
    <xf numFmtId="164" fontId="6" fillId="4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8" fillId="4" borderId="0" xfId="0" applyFont="1" applyFill="1"/>
    <xf numFmtId="1" fontId="13" fillId="12" borderId="14" xfId="0" applyNumberFormat="1" applyFont="1" applyFill="1" applyBorder="1" applyAlignment="1">
      <alignment horizontal="right" vertical="center"/>
    </xf>
    <xf numFmtId="1" fontId="13" fillId="0" borderId="0" xfId="0" applyNumberFormat="1" applyFont="1"/>
    <xf numFmtId="1" fontId="13" fillId="12" borderId="7" xfId="0" applyNumberFormat="1" applyFont="1" applyFill="1" applyBorder="1"/>
    <xf numFmtId="0" fontId="13" fillId="12" borderId="7" xfId="0" applyFont="1" applyFill="1" applyBorder="1"/>
    <xf numFmtId="0" fontId="13" fillId="12" borderId="9" xfId="0" applyFont="1" applyFill="1" applyBorder="1"/>
    <xf numFmtId="0" fontId="13" fillId="12" borderId="11" xfId="0" applyFont="1" applyFill="1" applyBorder="1"/>
    <xf numFmtId="166" fontId="6" fillId="4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4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 vertical="center"/>
    </xf>
    <xf numFmtId="0" fontId="24" fillId="7" borderId="0" xfId="0" applyFont="1" applyFill="1" applyAlignment="1">
      <alignment horizontal="left" vertical="center"/>
    </xf>
    <xf numFmtId="165" fontId="24" fillId="7" borderId="0" xfId="0" applyNumberFormat="1" applyFont="1" applyFill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0" fillId="7" borderId="0" xfId="0" applyFont="1" applyFill="1"/>
    <xf numFmtId="165" fontId="26" fillId="7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0" fillId="0" borderId="0" xfId="0" applyFont="1"/>
    <xf numFmtId="0" fontId="4" fillId="3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7" fillId="7" borderId="19" xfId="0" applyFont="1" applyFill="1" applyBorder="1" applyAlignment="1">
      <alignment horizontal="left" vertical="center"/>
    </xf>
    <xf numFmtId="0" fontId="27" fillId="7" borderId="19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left" vertical="center"/>
    </xf>
    <xf numFmtId="166" fontId="22" fillId="7" borderId="20" xfId="0" applyNumberFormat="1" applyFont="1" applyFill="1" applyBorder="1" applyAlignment="1">
      <alignment horizontal="center" vertical="center"/>
    </xf>
    <xf numFmtId="166" fontId="22" fillId="7" borderId="21" xfId="0" applyNumberFormat="1" applyFont="1" applyFill="1" applyBorder="1" applyAlignment="1">
      <alignment horizontal="center" vertical="center"/>
    </xf>
    <xf numFmtId="1" fontId="22" fillId="7" borderId="20" xfId="0" applyNumberFormat="1" applyFont="1" applyFill="1" applyBorder="1" applyAlignment="1">
      <alignment horizontal="center" vertical="center"/>
    </xf>
    <xf numFmtId="1" fontId="22" fillId="7" borderId="21" xfId="0" applyNumberFormat="1" applyFont="1" applyFill="1" applyBorder="1" applyAlignment="1">
      <alignment horizontal="center" vertical="center"/>
    </xf>
    <xf numFmtId="0" fontId="29" fillId="2" borderId="0" xfId="0" applyFont="1" applyFill="1"/>
    <xf numFmtId="167" fontId="22" fillId="0" borderId="0" xfId="0" applyNumberFormat="1" applyFont="1" applyAlignment="1">
      <alignment horizontal="left" vertical="center"/>
    </xf>
    <xf numFmtId="167" fontId="30" fillId="0" borderId="1" xfId="0" applyNumberFormat="1" applyFont="1" applyBorder="1" applyAlignment="1">
      <alignment vertical="center" wrapText="1"/>
    </xf>
    <xf numFmtId="167" fontId="31" fillId="0" borderId="16" xfId="0" applyNumberFormat="1" applyFont="1" applyBorder="1" applyAlignment="1">
      <alignment vertical="center" wrapText="1"/>
    </xf>
    <xf numFmtId="167" fontId="31" fillId="0" borderId="17" xfId="0" applyNumberFormat="1" applyFont="1" applyBorder="1" applyAlignment="1">
      <alignment vertical="center" wrapText="1"/>
    </xf>
    <xf numFmtId="166" fontId="22" fillId="0" borderId="0" xfId="0" applyNumberFormat="1" applyFont="1" applyAlignment="1">
      <alignment horizontal="right" vertical="center"/>
    </xf>
    <xf numFmtId="0" fontId="0" fillId="0" borderId="0" xfId="0"/>
    <xf numFmtId="166" fontId="28" fillId="3" borderId="0" xfId="0" applyNumberFormat="1" applyFont="1" applyFill="1" applyAlignment="1">
      <alignment horizontal="right" vertical="center"/>
    </xf>
    <xf numFmtId="0" fontId="5" fillId="0" borderId="0" xfId="0" applyFont="1"/>
    <xf numFmtId="166" fontId="28" fillId="6" borderId="0" xfId="0" applyNumberFormat="1" applyFont="1" applyFill="1" applyAlignment="1">
      <alignment horizontal="right" vertical="center"/>
    </xf>
    <xf numFmtId="0" fontId="19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67" fontId="22" fillId="0" borderId="0" xfId="0" applyNumberFormat="1" applyFont="1" applyAlignment="1">
      <alignment horizontal="left" vertical="center"/>
    </xf>
    <xf numFmtId="167" fontId="0" fillId="0" borderId="0" xfId="0" applyNumberFormat="1"/>
    <xf numFmtId="0" fontId="22" fillId="0" borderId="0" xfId="0" applyFont="1" applyAlignment="1">
      <alignment horizontal="right" vertical="center"/>
    </xf>
    <xf numFmtId="166" fontId="6" fillId="4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2" fillId="6" borderId="0" xfId="0" applyFont="1" applyFill="1" applyAlignment="1">
      <alignment horizontal="left" vertical="center" wrapText="1"/>
    </xf>
    <xf numFmtId="0" fontId="5" fillId="0" borderId="6" xfId="0" applyFont="1" applyBorder="1"/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1-DE65-4B9A-826B-2F7C7938346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DE65-4B9A-826B-2F7C793834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GB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'Estimare economii vacanță'!$B$18:$B$19</c:f>
              <c:strCache>
                <c:ptCount val="2"/>
                <c:pt idx="0">
                  <c:v>Am economisit:</c:v>
                </c:pt>
                <c:pt idx="1">
                  <c:v>Mai trebuie să economisesc:</c:v>
                </c:pt>
              </c:strCache>
            </c:strRef>
          </c:cat>
          <c:val>
            <c:numRef>
              <c:f>'Estimare economii vacanță'!$C$18:$C$19</c:f>
              <c:numCache>
                <c:formatCode>#,##0\ "lei"</c:formatCode>
                <c:ptCount val="2"/>
                <c:pt idx="0">
                  <c:v>100</c:v>
                </c:pt>
                <c:pt idx="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5-4B9A-826B-2F7C79383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t"/>
      <c:overlay val="0"/>
      <c:txPr>
        <a:bodyPr rot="0" spcFirstLastPara="0" vertOverflow="ellipsis" vert="horz" wrap="square" anchor="ctr" anchorCtr="1"/>
        <a:lstStyle/>
        <a:p>
          <a:pPr>
            <a:defRPr lang="en-GB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txPr>
    <a:bodyPr/>
    <a:lstStyle/>
    <a:p>
      <a:pPr>
        <a:defRPr lang="en-GB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87C-4EEF-8C09-BE1FCBD5EE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87C-4EEF-8C09-BE1FCBD5EE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87C-4EEF-8C09-BE1FCBD5EE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487C-4EEF-8C09-BE1FCBD5EE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487C-4EEF-8C09-BE1FCBD5E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GB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'Buget Vacanță'!$F$5:$F$9</c:f>
              <c:strCache>
                <c:ptCount val="5"/>
                <c:pt idx="0">
                  <c:v>Transport</c:v>
                </c:pt>
                <c:pt idx="1">
                  <c:v>Cazare</c:v>
                </c:pt>
                <c:pt idx="2">
                  <c:v>Mâncare</c:v>
                </c:pt>
                <c:pt idx="3">
                  <c:v>Distracție</c:v>
                </c:pt>
                <c:pt idx="4">
                  <c:v>Altele</c:v>
                </c:pt>
              </c:strCache>
            </c:strRef>
          </c:cat>
          <c:val>
            <c:numRef>
              <c:f>'Buget Vacanță'!$G$5:$G$9</c:f>
              <c:numCache>
                <c:formatCode>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7C-4EEF-8C09-BE1FCBD5EE2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GB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txPr>
    <a:bodyPr/>
    <a:lstStyle/>
    <a:p>
      <a:pPr>
        <a:defRPr lang="en-GB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'Buget Vacanță'!$C$4</c:f>
              <c:strCache>
                <c:ptCount val="1"/>
                <c:pt idx="0">
                  <c:v>Buget total (estimare cheltuieli)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06645424185802"/>
                      <c:h val="0.301008403361344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59D-453A-A260-6DE13BC106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GB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'Buget Vacanță'!$C$5</c:f>
              <c:numCache>
                <c:formatCode>#,##0\ "lei"</c:formatCode>
                <c:ptCount val="1"/>
                <c:pt idx="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D-453A-A260-6DE13BC106CD}"/>
            </c:ext>
          </c:extLst>
        </c:ser>
        <c:ser>
          <c:idx val="1"/>
          <c:order val="1"/>
          <c:tx>
            <c:strRef>
              <c:f>'Buget Vacanță'!$C$6</c:f>
              <c:strCache>
                <c:ptCount val="1"/>
                <c:pt idx="0">
                  <c:v>Cheltuieli realizate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GB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'Buget Vacanță'!$C$7</c:f>
              <c:numCache>
                <c:formatCode>#,##0\ "lei"</c:formatCode>
                <c:ptCount val="1"/>
                <c:pt idx="0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D-453A-A260-6DE13BC106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38557391"/>
        <c:axId val="1938553551"/>
      </c:barChart>
      <c:catAx>
        <c:axId val="19385573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8553551"/>
        <c:crosses val="autoZero"/>
        <c:auto val="1"/>
        <c:lblAlgn val="ctr"/>
        <c:lblOffset val="100"/>
        <c:noMultiLvlLbl val="0"/>
      </c:catAx>
      <c:valAx>
        <c:axId val="1938553551"/>
        <c:scaling>
          <c:orientation val="minMax"/>
        </c:scaling>
        <c:delete val="1"/>
        <c:axPos val="l"/>
        <c:numFmt formatCode="#,##0\ &quot;lei&quot;" sourceLinked="1"/>
        <c:majorTickMark val="none"/>
        <c:minorTickMark val="none"/>
        <c:tickLblPos val="nextTo"/>
        <c:crossAx val="193855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GB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GB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727848</xdr:colOff>
      <xdr:row>0</xdr:row>
      <xdr:rowOff>212912</xdr:rowOff>
    </xdr:from>
    <xdr:ext cx="2413000" cy="739588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7647" b="21052"/>
        <a:stretch/>
      </xdr:blipFill>
      <xdr:spPr>
        <a:xfrm>
          <a:off x="963172" y="212912"/>
          <a:ext cx="2413000" cy="739588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1133475</xdr:colOff>
      <xdr:row>8</xdr:row>
      <xdr:rowOff>123825</xdr:rowOff>
    </xdr:from>
    <xdr:ext cx="4133850" cy="3295650"/>
    <xdr:graphicFrame macro="">
      <xdr:nvGraphicFramePr>
        <xdr:cNvPr id="525474129" name="Chart 1" descr="Pie chart comparing total savings as of the current date to money yet to be saved. " title="Savings vs Still seed">
          <a:extLst>
            <a:ext uri="{FF2B5EF4-FFF2-40B4-BE49-F238E27FC236}">
              <a16:creationId xmlns:a16="http://schemas.microsoft.com/office/drawing/2014/main" id="{00000000-0008-0000-0000-000051195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60325</xdr:colOff>
      <xdr:row>2</xdr:row>
      <xdr:rowOff>44450</xdr:rowOff>
    </xdr:from>
    <xdr:ext cx="2686050" cy="1981200"/>
    <xdr:graphicFrame macro="">
      <xdr:nvGraphicFramePr>
        <xdr:cNvPr id="1187287527" name="Chart 2" title="Chart">
          <a:extLst>
            <a:ext uri="{FF2B5EF4-FFF2-40B4-BE49-F238E27FC236}">
              <a16:creationId xmlns:a16="http://schemas.microsoft.com/office/drawing/2014/main" id="{00000000-0008-0000-0100-0000E791C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222250</xdr:colOff>
      <xdr:row>0</xdr:row>
      <xdr:rowOff>82550</xdr:rowOff>
    </xdr:from>
    <xdr:ext cx="2216150" cy="1035050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15275" y="82550"/>
          <a:ext cx="2216150" cy="1035050"/>
        </a:xfrm>
        <a:prstGeom prst="rect">
          <a:avLst/>
        </a:prstGeom>
        <a:noFill/>
      </xdr:spPr>
    </xdr:pic>
    <xdr:clientData fLocksWithSheet="0"/>
  </xdr:oneCellAnchor>
  <xdr:twoCellAnchor>
    <xdr:from>
      <xdr:col>10</xdr:col>
      <xdr:colOff>50800</xdr:colOff>
      <xdr:row>2</xdr:row>
      <xdr:rowOff>38100</xdr:rowOff>
    </xdr:from>
    <xdr:to>
      <xdr:col>12</xdr:col>
      <xdr:colOff>38100</xdr:colOff>
      <xdr:row>9</xdr:row>
      <xdr:rowOff>349250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69A020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64EA9"/>
    <pageSetUpPr fitToPage="1"/>
  </sheetPr>
  <dimension ref="A1:K1000"/>
  <sheetViews>
    <sheetView showGridLines="0" tabSelected="1" zoomScale="55" zoomScaleNormal="55" workbookViewId="0">
      <selection activeCell="O10" sqref="O10"/>
    </sheetView>
  </sheetViews>
  <sheetFormatPr defaultColWidth="11.2109375" defaultRowHeight="15" customHeight="1"/>
  <cols>
    <col min="1" max="1" width="2.5" customWidth="1"/>
    <col min="2" max="2" width="42.5" customWidth="1"/>
    <col min="3" max="3" width="12.78515625" customWidth="1"/>
    <col min="4" max="4" width="22" customWidth="1"/>
    <col min="5" max="5" width="30.5" customWidth="1"/>
    <col min="6" max="6" width="17.5" customWidth="1"/>
    <col min="7" max="7" width="30.5" customWidth="1"/>
    <col min="8" max="8" width="2.5" customWidth="1"/>
    <col min="9" max="9" width="8" customWidth="1"/>
    <col min="10" max="10" width="2.78515625" customWidth="1"/>
    <col min="11" max="11" width="9.2109375" customWidth="1"/>
    <col min="12" max="26" width="8.78515625" customWidth="1"/>
  </cols>
  <sheetData>
    <row r="1" spans="1:11" ht="68.25" customHeight="1">
      <c r="A1" s="44"/>
      <c r="B1" s="45"/>
      <c r="D1" s="47" t="s">
        <v>62</v>
      </c>
      <c r="E1" s="46" t="s">
        <v>0</v>
      </c>
      <c r="F1" s="83" t="s">
        <v>1</v>
      </c>
      <c r="G1" s="83"/>
      <c r="K1" s="73" t="s">
        <v>2</v>
      </c>
    </row>
    <row r="2" spans="1:11" ht="48.75" customHeight="1">
      <c r="B2" s="47" t="s">
        <v>3</v>
      </c>
      <c r="D2" s="76">
        <f>'Buget Vacanță'!I2</f>
        <v>45839</v>
      </c>
      <c r="E2" s="77">
        <f>'Buget Vacanță'!J2</f>
        <v>45853</v>
      </c>
      <c r="F2" s="84" t="str">
        <f>'Buget Vacanță'!K2</f>
        <v>paris</v>
      </c>
      <c r="G2" s="85"/>
    </row>
    <row r="3" spans="1:11" ht="7.5" customHeight="1">
      <c r="B3" s="48"/>
      <c r="C3" s="48"/>
      <c r="D3" s="48"/>
      <c r="E3" s="48"/>
      <c r="F3" s="48"/>
      <c r="G3" s="48"/>
    </row>
    <row r="4" spans="1:11" ht="13.5" customHeight="1"/>
    <row r="5" spans="1:11" ht="13.5" customHeight="1">
      <c r="B5" s="49" t="s">
        <v>4</v>
      </c>
      <c r="C5" s="86" t="s">
        <v>5</v>
      </c>
      <c r="D5" s="79"/>
      <c r="E5" s="79"/>
      <c r="G5" s="50" t="s">
        <v>6</v>
      </c>
    </row>
    <row r="6" spans="1:11" ht="23.65" customHeight="1">
      <c r="B6" s="74">
        <v>45778</v>
      </c>
      <c r="C6" s="87">
        <v>45839</v>
      </c>
      <c r="D6" s="88"/>
      <c r="E6" s="88"/>
      <c r="F6" s="89" t="s">
        <v>16</v>
      </c>
      <c r="G6" s="79"/>
    </row>
    <row r="7" spans="1:11" ht="13.5" customHeight="1"/>
    <row r="8" spans="1:11" ht="7.5" customHeight="1">
      <c r="B8" s="48"/>
      <c r="C8" s="48"/>
      <c r="D8" s="48"/>
      <c r="E8" s="48"/>
      <c r="F8" s="48"/>
      <c r="G8" s="48"/>
    </row>
    <row r="9" spans="1:11" ht="13.5" customHeight="1"/>
    <row r="10" spans="1:11" ht="34.5" customHeight="1">
      <c r="B10" s="51" t="s">
        <v>8</v>
      </c>
      <c r="C10" s="78">
        <f>'Buget Vacanță'!C5</f>
        <v>900</v>
      </c>
      <c r="D10" s="79"/>
    </row>
    <row r="11" spans="1:11" ht="24" customHeight="1">
      <c r="B11" s="51" t="s">
        <v>9</v>
      </c>
      <c r="C11" s="78">
        <v>100</v>
      </c>
      <c r="D11" s="79"/>
      <c r="G11" s="52"/>
    </row>
    <row r="12" spans="1:11" ht="14.25" customHeight="1">
      <c r="B12" s="53"/>
      <c r="C12" s="54"/>
      <c r="D12" s="54"/>
      <c r="G12" s="52"/>
    </row>
    <row r="13" spans="1:11" ht="7.5" customHeight="1">
      <c r="A13" s="53"/>
      <c r="B13" s="55"/>
      <c r="C13" s="56"/>
      <c r="D13" s="56"/>
      <c r="G13" s="52"/>
    </row>
    <row r="14" spans="1:11" ht="68.25" customHeight="1">
      <c r="B14" s="57" t="s">
        <v>10</v>
      </c>
      <c r="C14" s="78">
        <f>CostEveniment-SumăEconomisită</f>
        <v>800</v>
      </c>
      <c r="D14" s="79"/>
      <c r="E14" s="58"/>
      <c r="F14" s="58"/>
      <c r="G14" s="58"/>
    </row>
    <row r="15" spans="1:11" ht="7.5" customHeight="1">
      <c r="A15" s="51"/>
      <c r="B15" s="59"/>
      <c r="C15" s="60"/>
      <c r="D15" s="60"/>
      <c r="E15" s="58"/>
      <c r="F15" s="58"/>
      <c r="G15" s="58"/>
    </row>
    <row r="16" spans="1:11" ht="13.5" customHeight="1">
      <c r="A16" s="51"/>
      <c r="E16" s="58"/>
      <c r="F16" s="58"/>
      <c r="G16" s="58"/>
    </row>
    <row r="17" spans="1:7" ht="3" customHeight="1">
      <c r="A17" s="61"/>
      <c r="B17" s="62"/>
    </row>
    <row r="18" spans="1:7" ht="36" customHeight="1">
      <c r="B18" s="63" t="s">
        <v>11</v>
      </c>
      <c r="C18" s="80">
        <f ca="1">IF(InfoPlanEconomii&gt;0,IF(TODAY()&gt;DatăÎncepereEconomii,(TODAY()-DatăÎncepereEconomii)*EconomiiZilnice,0)+SumăEconomisită,SumăEconomisită)</f>
        <v>100</v>
      </c>
      <c r="D18" s="81"/>
      <c r="F18" s="58"/>
      <c r="G18" s="58"/>
    </row>
    <row r="19" spans="1:7" ht="36" customHeight="1">
      <c r="B19" s="64" t="s">
        <v>12</v>
      </c>
      <c r="C19" s="82">
        <f ca="1">MAX(0,CostEveniment-EconomiiPânăînPrezent)</f>
        <v>800</v>
      </c>
      <c r="D19" s="81"/>
      <c r="F19" s="58"/>
      <c r="G19" s="58"/>
    </row>
    <row r="20" spans="1:7" ht="13.5" customHeight="1"/>
    <row r="21" spans="1:7" ht="7.5" customHeight="1">
      <c r="B21" s="48"/>
      <c r="C21" s="48"/>
      <c r="D21" s="48"/>
      <c r="E21" s="48"/>
      <c r="F21" s="48"/>
      <c r="G21" s="48"/>
    </row>
    <row r="22" spans="1:7" ht="4.5" customHeight="1"/>
    <row r="23" spans="1:7" ht="31.5" customHeight="1">
      <c r="A23" s="51" t="s">
        <v>13</v>
      </c>
      <c r="C23" s="65"/>
    </row>
    <row r="24" spans="1:7" ht="20.25" customHeight="1">
      <c r="B24" s="66" t="s">
        <v>14</v>
      </c>
      <c r="C24" s="67" t="s">
        <v>15</v>
      </c>
      <c r="D24" s="67" t="s">
        <v>16</v>
      </c>
      <c r="E24" s="67" t="s">
        <v>7</v>
      </c>
      <c r="F24" s="67" t="s">
        <v>17</v>
      </c>
      <c r="G24" s="67" t="s">
        <v>18</v>
      </c>
    </row>
    <row r="25" spans="1:7" ht="40.5" customHeight="1">
      <c r="B25" s="68" t="s">
        <v>19</v>
      </c>
      <c r="C25" s="69">
        <f>MIN(Obiectiv,IF(ZilePânălaEveniment="",0,Obiectiv/ZilePânălaEveniment))</f>
        <v>13.114754098360656</v>
      </c>
      <c r="D25" s="69">
        <f>MIN(Obiectiv,IF(SăptămâniPânălaEvenimentS="",0,IF(ROUNDUP(SăptămâniPânălaEvenimentS,0)=0,0,Obiectiv/SăptămâniPânălaEvenimentS)))</f>
        <v>91.8032786885246</v>
      </c>
      <c r="E25" s="69">
        <f>IF(OR(SăptămâniPânălaEveniment=0,SăptămâniPânălaEveniment=""),0,MIN(Obiectiv,IF(D25="",0,Obiectiv/SăptămâniPânălaEveniment)))</f>
        <v>200</v>
      </c>
      <c r="F25" s="69">
        <f>IF(OR(LuniPânălaEveniment=0,LuniPânălaEveniment=""),0,Obiectiv/LuniPânălaEveniment)</f>
        <v>400</v>
      </c>
      <c r="G25" s="70">
        <f>IF(OR(Obiectiv="",Obiectiv=0),0,IF(OR(AniPânălaEveniment=0,AniPânălaEveniment=""),0,Obiectiv/AniPânălaEveniment))</f>
        <v>0</v>
      </c>
    </row>
    <row r="26" spans="1:7" ht="6" customHeight="1"/>
    <row r="27" spans="1:7" ht="20.25" customHeight="1">
      <c r="B27" s="66" t="s">
        <v>20</v>
      </c>
      <c r="C27" s="67" t="s">
        <v>21</v>
      </c>
      <c r="D27" s="67" t="s">
        <v>22</v>
      </c>
      <c r="E27" s="67" t="s">
        <v>7</v>
      </c>
      <c r="F27" s="67" t="s">
        <v>23</v>
      </c>
      <c r="G27" s="67" t="s">
        <v>24</v>
      </c>
    </row>
    <row r="28" spans="1:7" ht="31.5" customHeight="1">
      <c r="B28" s="68" t="s">
        <v>25</v>
      </c>
      <c r="C28" s="71">
        <f>D2-DatăÎncepereEconomii</f>
        <v>61</v>
      </c>
      <c r="D28" s="71">
        <f>ZilePânălaEveniment/7</f>
        <v>8.7142857142857135</v>
      </c>
      <c r="E28" s="71">
        <f>IF(OR(SăptămâniPânălaEvenimentS=0,SăptămâniPânălaEvenimentS=""),0,ROUNDDOWN(SăptămâniPânălaEvenimentS/2,0))</f>
        <v>4</v>
      </c>
      <c r="F28" s="71">
        <f>ZilePânălaEveniment/30.5</f>
        <v>2</v>
      </c>
      <c r="G28" s="72">
        <f>IF(DatăÎncepereEconomii&lt;&gt;"",DATEDIF(DatăÎncepereEconomii,DatăEveniment,"Y"),"")</f>
        <v>0</v>
      </c>
    </row>
    <row r="29" spans="1:7" ht="13.5" customHeight="1"/>
    <row r="30" spans="1:7" ht="13.5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0">
    <mergeCell ref="F1:G1"/>
    <mergeCell ref="F2:G2"/>
    <mergeCell ref="C5:E5"/>
    <mergeCell ref="C6:E6"/>
    <mergeCell ref="F6:G6"/>
    <mergeCell ref="C10:D10"/>
    <mergeCell ref="C11:D11"/>
    <mergeCell ref="C14:D14"/>
    <mergeCell ref="C18:D18"/>
    <mergeCell ref="C19:D19"/>
  </mergeCells>
  <dataValidations count="7">
    <dataValidation type="date" operator="lessThan" allowBlank="1" showInputMessage="1" prompt="Dată de început economii: - Introduceți data în format zz/ll/aa" sqref="B6" xr:uid="{00000000-0002-0000-0000-000000000000}">
      <formula1>C6</formula1>
    </dataValidation>
    <dataValidation type="date" operator="greaterThan" allowBlank="1" showInputMessage="1" prompt="Dată de terminare economii: - Introduceți data în format zz/ll/aa" sqref="C6" xr:uid="{00000000-0002-0000-0000-000001000000}">
      <formula1>B6</formula1>
    </dataValidation>
    <dataValidation allowBlank="1" showInputMessage="1" showErrorMessage="1" prompt="se preiau datele din buget de vacanta" sqref="D1:G2" xr:uid="{00000000-0002-0000-0000-000002000000}"/>
    <dataValidation type="list" allowBlank="1" showInputMessage="1" prompt="Atenție! - Pentru ca estimatorul de economiii să funcționeze corect, planul de economii trebuie să fie săptămânal, o dată la două săptămâni, lunar sau anual." sqref="F6" xr:uid="{00000000-0002-0000-0000-000003000000}">
      <formula1>"Săptămânal,O dată la două săptămâni,Lunar,Anual"</formula1>
    </dataValidation>
    <dataValidation allowBlank="1" showInputMessage="1" showErrorMessage="1" prompt="Introdu suma economisita deja" sqref="C11:D11" xr:uid="{00000000-0002-0000-0000-000004000000}"/>
    <dataValidation allowBlank="1" showInputMessage="1" showErrorMessage="1" promptTitle="Nu introduce date" prompt="Se preiau datele din buget vacanta" sqref="C10:D10" xr:uid="{00000000-0002-0000-0000-000005000000}"/>
    <dataValidation allowBlank="1" showInputMessage="1" showErrorMessage="1" prompt="Aici nu se introduc date, se calculeaza automat cat ar trebui sa economisesti pe zi/saptamana sau luna in functie de data la care este vacanta" sqref="B24:G28" xr:uid="{00000000-0002-0000-0000-000006000000}"/>
  </dataValidations>
  <printOptions horizontalCentered="1"/>
  <pageMargins left="0.7" right="0.7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4" zoomScale="85" zoomScaleNormal="85" workbookViewId="0">
      <selection activeCell="C6" sqref="C6"/>
    </sheetView>
  </sheetViews>
  <sheetFormatPr defaultColWidth="11.2109375" defaultRowHeight="15" customHeight="1"/>
  <cols>
    <col min="1" max="1" width="2.2109375" customWidth="1"/>
    <col min="2" max="2" width="0.2109375" customWidth="1"/>
    <col min="3" max="3" width="17.5" customWidth="1"/>
    <col min="4" max="5" width="1.5703125" customWidth="1"/>
    <col min="6" max="6" width="10.5" customWidth="1"/>
    <col min="7" max="7" width="10" customWidth="1"/>
    <col min="8" max="8" width="11.5703125" customWidth="1"/>
    <col min="9" max="9" width="12.640625" customWidth="1"/>
    <col min="10" max="10" width="14.28515625" customWidth="1"/>
    <col min="11" max="11" width="10.5703125" customWidth="1"/>
    <col min="12" max="12" width="10" customWidth="1"/>
    <col min="13" max="13" width="31.5" customWidth="1"/>
    <col min="14" max="26" width="7.2109375" customWidth="1"/>
  </cols>
  <sheetData>
    <row r="1" spans="1:26" ht="74.25" customHeight="1">
      <c r="B1" s="96" t="s">
        <v>26</v>
      </c>
      <c r="C1" s="96"/>
      <c r="D1" s="96"/>
      <c r="E1" s="97" t="str">
        <f>'Estimare economii vacanță'!B2</f>
        <v>EXCURSIE/ VACANȚĂ</v>
      </c>
      <c r="F1" s="97"/>
      <c r="G1" s="97"/>
      <c r="H1" s="97"/>
      <c r="I1" s="75" t="s">
        <v>62</v>
      </c>
      <c r="J1" s="75" t="s">
        <v>0</v>
      </c>
      <c r="K1" s="98" t="s">
        <v>27</v>
      </c>
      <c r="L1" s="98"/>
      <c r="M1" s="95"/>
    </row>
    <row r="2" spans="1:26" ht="57" customHeight="1">
      <c r="A2" s="1"/>
      <c r="B2" s="96"/>
      <c r="C2" s="96"/>
      <c r="D2" s="96"/>
      <c r="E2" s="97"/>
      <c r="F2" s="97"/>
      <c r="G2" s="97"/>
      <c r="H2" s="97"/>
      <c r="I2" s="75">
        <v>45839</v>
      </c>
      <c r="J2" s="75">
        <v>45853</v>
      </c>
      <c r="K2" s="99" t="s">
        <v>63</v>
      </c>
      <c r="L2" s="98"/>
      <c r="M2" s="9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00" t="s">
        <v>28</v>
      </c>
      <c r="C3" s="81"/>
      <c r="D3" s="81"/>
      <c r="E3" s="2" t="s">
        <v>29</v>
      </c>
      <c r="F3" s="3"/>
      <c r="G3" s="3"/>
      <c r="H3" s="3"/>
      <c r="I3" s="3"/>
      <c r="J3" s="3"/>
      <c r="K3" s="3"/>
      <c r="L3" s="3">
        <f>C7</f>
        <v>880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">
      <c r="A4" s="1"/>
      <c r="B4" s="4"/>
      <c r="C4" s="5" t="s">
        <v>30</v>
      </c>
      <c r="D4" s="4"/>
      <c r="E4" s="6"/>
      <c r="F4" s="6"/>
      <c r="G4" s="101" t="s">
        <v>31</v>
      </c>
      <c r="H4" s="81"/>
      <c r="I4" s="102" t="s">
        <v>32</v>
      </c>
      <c r="J4" s="81"/>
      <c r="K4" s="32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4"/>
      <c r="C5" s="7">
        <f>I38</f>
        <v>900</v>
      </c>
      <c r="D5" s="4"/>
      <c r="E5" s="6"/>
      <c r="F5" s="8" t="s">
        <v>33</v>
      </c>
      <c r="G5" s="9">
        <f t="shared" ref="G5:G9" si="0">H5/$C$5</f>
        <v>0.55555555555555558</v>
      </c>
      <c r="H5" s="10">
        <f>SUMIF($F$15:$F$37,"="&amp;F5,$I$15:$I$37)</f>
        <v>500</v>
      </c>
      <c r="I5" s="9">
        <f t="shared" ref="I5:I9" si="1">J5/$C$7</f>
        <v>0.56818181818181823</v>
      </c>
      <c r="J5" s="10">
        <f>SUMIF($F$15:$F$37,"="&amp;F5,$J$15:$J$37)</f>
        <v>500</v>
      </c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">
      <c r="A6" s="1"/>
      <c r="B6" s="4"/>
      <c r="C6" s="11" t="s">
        <v>34</v>
      </c>
      <c r="D6" s="4"/>
      <c r="E6" s="6"/>
      <c r="F6" s="8" t="s">
        <v>35</v>
      </c>
      <c r="G6" s="12">
        <f t="shared" si="0"/>
        <v>0.44444444444444442</v>
      </c>
      <c r="H6" s="10">
        <f>SUMIF($F$15:$F$37,"="&amp;F6,$I$15:$I$37)</f>
        <v>400</v>
      </c>
      <c r="I6" s="12">
        <f t="shared" si="1"/>
        <v>0.43181818181818182</v>
      </c>
      <c r="J6" s="10">
        <f>SUMIF($F$15:$F$37,"="&amp;F6,$J$15:$J$37)</f>
        <v>380</v>
      </c>
      <c r="K6" s="32"/>
      <c r="L6" s="32"/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4"/>
      <c r="C7" s="7">
        <f>J38+1E-24</f>
        <v>880</v>
      </c>
      <c r="D7" s="4"/>
      <c r="E7" s="6"/>
      <c r="F7" s="8" t="s">
        <v>36</v>
      </c>
      <c r="G7" s="13">
        <f t="shared" si="0"/>
        <v>0</v>
      </c>
      <c r="H7" s="10">
        <f>SUMIF($F$15:$F$37,"="&amp;F7,$I$15:$I$37)</f>
        <v>0</v>
      </c>
      <c r="I7" s="13">
        <f t="shared" si="1"/>
        <v>0</v>
      </c>
      <c r="J7" s="10">
        <f>SUMIF($F$15:$F$37,"="&amp;F7,$J$15:$J$37)</f>
        <v>0</v>
      </c>
      <c r="K7" s="90">
        <f>C5</f>
        <v>900</v>
      </c>
      <c r="L7" s="81"/>
      <c r="M7" s="3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">
      <c r="A8" s="1"/>
      <c r="B8" s="4"/>
      <c r="C8" s="5" t="s">
        <v>37</v>
      </c>
      <c r="D8" s="4"/>
      <c r="E8" s="6"/>
      <c r="F8" s="8" t="s">
        <v>38</v>
      </c>
      <c r="G8" s="14">
        <f t="shared" si="0"/>
        <v>0</v>
      </c>
      <c r="H8" s="10">
        <f>SUMIF($F$15:$F$37,"="&amp;F8,$I$15:$I$37)</f>
        <v>0</v>
      </c>
      <c r="I8" s="14">
        <f t="shared" si="1"/>
        <v>0</v>
      </c>
      <c r="J8" s="10">
        <f>SUMIF($F$15:$F$37,"="&amp;F8,$J$15:$J$37)</f>
        <v>0</v>
      </c>
      <c r="K8" s="32"/>
      <c r="L8" s="32"/>
      <c r="M8" s="3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4"/>
      <c r="C9" s="7">
        <f>K38</f>
        <v>20</v>
      </c>
      <c r="D9" s="4"/>
      <c r="E9" s="6"/>
      <c r="F9" s="8" t="s">
        <v>39</v>
      </c>
      <c r="G9" s="15">
        <f t="shared" si="0"/>
        <v>0</v>
      </c>
      <c r="H9" s="10">
        <f>C5-SUM(H5:H8)</f>
        <v>0</v>
      </c>
      <c r="I9" s="15">
        <f t="shared" si="1"/>
        <v>0</v>
      </c>
      <c r="J9" s="10">
        <f>C7-J5-J6-J7-J8</f>
        <v>0</v>
      </c>
      <c r="K9" s="32"/>
      <c r="L9" s="32"/>
      <c r="M9" s="3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"/>
      <c r="B10" s="4"/>
      <c r="C10" s="4"/>
      <c r="D10" s="4"/>
      <c r="E10" s="6"/>
      <c r="F10" s="6"/>
      <c r="G10" s="6"/>
      <c r="H10" s="6"/>
      <c r="I10" s="32"/>
      <c r="J10" s="32"/>
      <c r="K10" s="32"/>
      <c r="L10" s="3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91"/>
      <c r="C11" s="81"/>
      <c r="D11" s="81"/>
      <c r="E11" s="81"/>
      <c r="F11" s="81"/>
      <c r="G11" s="81"/>
      <c r="H11" s="81"/>
      <c r="I11" s="92"/>
      <c r="J11" s="81"/>
      <c r="K11" s="81"/>
      <c r="L11" s="35"/>
      <c r="M11" s="35"/>
      <c r="N11" s="3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7" t="s">
        <v>40</v>
      </c>
      <c r="C13" s="18" t="s">
        <v>41</v>
      </c>
      <c r="D13" s="18"/>
      <c r="E13" s="18"/>
      <c r="F13" s="18"/>
      <c r="G13" s="18"/>
      <c r="H13" s="18"/>
      <c r="I13" s="18"/>
      <c r="J13" s="18"/>
      <c r="K13" s="18"/>
      <c r="L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9"/>
      <c r="B14" s="17" t="s">
        <v>40</v>
      </c>
      <c r="C14" s="93" t="s">
        <v>42</v>
      </c>
      <c r="D14" s="81"/>
      <c r="E14" s="94"/>
      <c r="F14" s="20" t="s">
        <v>43</v>
      </c>
      <c r="G14" s="20" t="s">
        <v>44</v>
      </c>
      <c r="H14" s="20" t="s">
        <v>45</v>
      </c>
      <c r="I14" s="20" t="s">
        <v>46</v>
      </c>
      <c r="J14" s="20" t="s">
        <v>32</v>
      </c>
      <c r="K14" s="20" t="s">
        <v>47</v>
      </c>
      <c r="L14" s="36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3.5" customHeight="1">
      <c r="A15" s="19"/>
      <c r="B15" s="17" t="s">
        <v>40</v>
      </c>
      <c r="C15" s="21" t="s">
        <v>48</v>
      </c>
      <c r="D15" s="21"/>
      <c r="E15" s="21"/>
      <c r="F15" s="22" t="s">
        <v>33</v>
      </c>
      <c r="G15" s="23"/>
      <c r="H15" s="24">
        <v>200</v>
      </c>
      <c r="I15" s="37">
        <f t="shared" ref="I15:I37" si="2">IF(ISBLANK(H15),0,IF(ISBLANK(G15),H15,G15*H15))</f>
        <v>200</v>
      </c>
      <c r="J15" s="38">
        <v>240</v>
      </c>
      <c r="K15" s="39">
        <f t="shared" ref="K15:K37" si="3">I15-J15</f>
        <v>-40</v>
      </c>
      <c r="L15" s="40"/>
      <c r="M15" s="34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3.5" customHeight="1">
      <c r="A16" s="19"/>
      <c r="B16" s="17" t="s">
        <v>40</v>
      </c>
      <c r="C16" s="25" t="s">
        <v>49</v>
      </c>
      <c r="D16" s="25"/>
      <c r="E16" s="25"/>
      <c r="F16" s="26" t="s">
        <v>33</v>
      </c>
      <c r="G16" s="27"/>
      <c r="H16" s="24">
        <v>100</v>
      </c>
      <c r="I16" s="37">
        <f t="shared" si="2"/>
        <v>100</v>
      </c>
      <c r="J16" s="38">
        <v>60</v>
      </c>
      <c r="K16" s="39">
        <f t="shared" si="3"/>
        <v>40</v>
      </c>
      <c r="L16" s="41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3.5" customHeight="1">
      <c r="A17" s="19"/>
      <c r="B17" s="17" t="s">
        <v>40</v>
      </c>
      <c r="C17" s="25" t="s">
        <v>50</v>
      </c>
      <c r="D17" s="25"/>
      <c r="E17" s="25"/>
      <c r="F17" s="26" t="s">
        <v>33</v>
      </c>
      <c r="G17" s="27"/>
      <c r="H17" s="24">
        <v>100</v>
      </c>
      <c r="I17" s="37">
        <f t="shared" si="2"/>
        <v>100</v>
      </c>
      <c r="J17" s="38">
        <v>100</v>
      </c>
      <c r="K17" s="39">
        <f t="shared" si="3"/>
        <v>0</v>
      </c>
      <c r="L17" s="41"/>
      <c r="M17" s="34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3.5" customHeight="1">
      <c r="A18" s="19"/>
      <c r="B18" s="17" t="s">
        <v>40</v>
      </c>
      <c r="C18" s="25" t="s">
        <v>51</v>
      </c>
      <c r="D18" s="25"/>
      <c r="E18" s="25"/>
      <c r="F18" s="26" t="s">
        <v>33</v>
      </c>
      <c r="G18" s="27"/>
      <c r="H18" s="24">
        <v>100</v>
      </c>
      <c r="I18" s="37">
        <f t="shared" si="2"/>
        <v>100</v>
      </c>
      <c r="J18" s="38">
        <v>100</v>
      </c>
      <c r="K18" s="39">
        <f t="shared" si="3"/>
        <v>0</v>
      </c>
      <c r="L18" s="41"/>
      <c r="M18" s="34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3.5" customHeight="1">
      <c r="A19" s="19"/>
      <c r="B19" s="17" t="s">
        <v>40</v>
      </c>
      <c r="C19" s="25" t="s">
        <v>52</v>
      </c>
      <c r="D19" s="25"/>
      <c r="E19" s="25"/>
      <c r="F19" s="26" t="s">
        <v>35</v>
      </c>
      <c r="G19" s="27">
        <v>4</v>
      </c>
      <c r="H19" s="24">
        <v>100</v>
      </c>
      <c r="I19" s="37">
        <f t="shared" si="2"/>
        <v>400</v>
      </c>
      <c r="J19" s="38">
        <v>380</v>
      </c>
      <c r="K19" s="39">
        <f t="shared" si="3"/>
        <v>20</v>
      </c>
      <c r="L19" s="41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3.5" customHeight="1">
      <c r="A20" s="19"/>
      <c r="B20" s="17" t="s">
        <v>40</v>
      </c>
      <c r="C20" s="25" t="s">
        <v>53</v>
      </c>
      <c r="D20" s="25"/>
      <c r="E20" s="25"/>
      <c r="F20" s="26" t="s">
        <v>36</v>
      </c>
      <c r="G20" s="27"/>
      <c r="H20" s="24"/>
      <c r="I20" s="37">
        <f t="shared" si="2"/>
        <v>0</v>
      </c>
      <c r="J20" s="38"/>
      <c r="K20" s="39">
        <f t="shared" si="3"/>
        <v>0</v>
      </c>
      <c r="L20" s="41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3.5" customHeight="1">
      <c r="A21" s="19"/>
      <c r="B21" s="17" t="s">
        <v>40</v>
      </c>
      <c r="C21" s="25" t="s">
        <v>54</v>
      </c>
      <c r="D21" s="25"/>
      <c r="E21" s="25"/>
      <c r="F21" s="26" t="s">
        <v>36</v>
      </c>
      <c r="G21" s="27"/>
      <c r="H21" s="24"/>
      <c r="I21" s="37">
        <f t="shared" si="2"/>
        <v>0</v>
      </c>
      <c r="J21" s="38"/>
      <c r="K21" s="39">
        <f t="shared" si="3"/>
        <v>0</v>
      </c>
      <c r="L21" s="4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3.5" customHeight="1">
      <c r="A22" s="19"/>
      <c r="B22" s="17" t="s">
        <v>40</v>
      </c>
      <c r="C22" s="25" t="s">
        <v>55</v>
      </c>
      <c r="D22" s="25"/>
      <c r="E22" s="25"/>
      <c r="F22" s="26" t="s">
        <v>36</v>
      </c>
      <c r="G22" s="27"/>
      <c r="H22" s="24"/>
      <c r="I22" s="37">
        <f t="shared" si="2"/>
        <v>0</v>
      </c>
      <c r="J22" s="38"/>
      <c r="K22" s="39">
        <f t="shared" si="3"/>
        <v>0</v>
      </c>
      <c r="L22" s="41"/>
      <c r="M22" s="34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3.5" customHeight="1">
      <c r="A23" s="19"/>
      <c r="B23" s="17" t="s">
        <v>40</v>
      </c>
      <c r="C23" s="25" t="s">
        <v>56</v>
      </c>
      <c r="D23" s="25"/>
      <c r="E23" s="25"/>
      <c r="F23" s="26" t="s">
        <v>38</v>
      </c>
      <c r="G23" s="27"/>
      <c r="H23" s="24"/>
      <c r="I23" s="37">
        <f t="shared" si="2"/>
        <v>0</v>
      </c>
      <c r="J23" s="38"/>
      <c r="K23" s="39">
        <f t="shared" si="3"/>
        <v>0</v>
      </c>
      <c r="L23" s="41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3.5" customHeight="1">
      <c r="A24" s="19"/>
      <c r="B24" s="17" t="s">
        <v>40</v>
      </c>
      <c r="C24" s="25" t="s">
        <v>57</v>
      </c>
      <c r="D24" s="25"/>
      <c r="E24" s="25"/>
      <c r="F24" s="26" t="s">
        <v>38</v>
      </c>
      <c r="G24" s="27"/>
      <c r="H24" s="24"/>
      <c r="I24" s="37">
        <f t="shared" si="2"/>
        <v>0</v>
      </c>
      <c r="J24" s="38"/>
      <c r="K24" s="39">
        <f t="shared" si="3"/>
        <v>0</v>
      </c>
      <c r="L24" s="4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3.5" customHeight="1">
      <c r="A25" s="19"/>
      <c r="B25" s="17" t="s">
        <v>40</v>
      </c>
      <c r="C25" s="25" t="s">
        <v>58</v>
      </c>
      <c r="D25" s="25"/>
      <c r="E25" s="25"/>
      <c r="F25" s="26" t="s">
        <v>38</v>
      </c>
      <c r="G25" s="27"/>
      <c r="H25" s="24"/>
      <c r="I25" s="37">
        <f t="shared" si="2"/>
        <v>0</v>
      </c>
      <c r="J25" s="38"/>
      <c r="K25" s="39">
        <f t="shared" si="3"/>
        <v>0</v>
      </c>
      <c r="L25" s="41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3.5" customHeight="1">
      <c r="A26" s="19"/>
      <c r="B26" s="17" t="s">
        <v>40</v>
      </c>
      <c r="C26" s="25" t="s">
        <v>59</v>
      </c>
      <c r="D26" s="25"/>
      <c r="E26" s="25"/>
      <c r="F26" s="26" t="s">
        <v>39</v>
      </c>
      <c r="G26" s="27"/>
      <c r="H26" s="24"/>
      <c r="I26" s="37">
        <f t="shared" si="2"/>
        <v>0</v>
      </c>
      <c r="J26" s="38"/>
      <c r="K26" s="39">
        <f t="shared" si="3"/>
        <v>0</v>
      </c>
      <c r="L26" s="41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3.5" customHeight="1">
      <c r="A27" s="19"/>
      <c r="B27" s="17" t="s">
        <v>40</v>
      </c>
      <c r="C27" s="25"/>
      <c r="D27" s="25"/>
      <c r="E27" s="25"/>
      <c r="F27" s="26"/>
      <c r="G27" s="27"/>
      <c r="H27" s="24"/>
      <c r="I27" s="37">
        <f t="shared" si="2"/>
        <v>0</v>
      </c>
      <c r="J27" s="38"/>
      <c r="K27" s="39">
        <f t="shared" si="3"/>
        <v>0</v>
      </c>
      <c r="L27" s="41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3.5" customHeight="1">
      <c r="A28" s="19"/>
      <c r="B28" s="17" t="s">
        <v>40</v>
      </c>
      <c r="C28" s="25"/>
      <c r="D28" s="25"/>
      <c r="E28" s="25"/>
      <c r="F28" s="26"/>
      <c r="G28" s="27"/>
      <c r="H28" s="24"/>
      <c r="I28" s="37">
        <f t="shared" si="2"/>
        <v>0</v>
      </c>
      <c r="J28" s="38"/>
      <c r="K28" s="39">
        <f t="shared" si="3"/>
        <v>0</v>
      </c>
      <c r="L28" s="41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3.5" customHeight="1">
      <c r="A29" s="19"/>
      <c r="B29" s="17" t="s">
        <v>40</v>
      </c>
      <c r="C29" s="25"/>
      <c r="D29" s="25"/>
      <c r="E29" s="25"/>
      <c r="F29" s="26"/>
      <c r="G29" s="27"/>
      <c r="H29" s="24"/>
      <c r="I29" s="37">
        <f t="shared" si="2"/>
        <v>0</v>
      </c>
      <c r="J29" s="38"/>
      <c r="K29" s="39">
        <f t="shared" si="3"/>
        <v>0</v>
      </c>
      <c r="L29" s="41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3.5" customHeight="1">
      <c r="A30" s="19"/>
      <c r="B30" s="17" t="s">
        <v>40</v>
      </c>
      <c r="C30" s="25"/>
      <c r="D30" s="25"/>
      <c r="E30" s="25"/>
      <c r="F30" s="26"/>
      <c r="G30" s="27"/>
      <c r="H30" s="24"/>
      <c r="I30" s="37">
        <f t="shared" si="2"/>
        <v>0</v>
      </c>
      <c r="J30" s="38"/>
      <c r="K30" s="39">
        <f t="shared" si="3"/>
        <v>0</v>
      </c>
      <c r="L30" s="41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3.5" customHeight="1">
      <c r="A31" s="19"/>
      <c r="B31" s="17" t="s">
        <v>40</v>
      </c>
      <c r="C31" s="25"/>
      <c r="D31" s="25"/>
      <c r="E31" s="25"/>
      <c r="F31" s="26"/>
      <c r="G31" s="27"/>
      <c r="H31" s="24"/>
      <c r="I31" s="37">
        <f t="shared" si="2"/>
        <v>0</v>
      </c>
      <c r="J31" s="38"/>
      <c r="K31" s="39">
        <f t="shared" si="3"/>
        <v>0</v>
      </c>
      <c r="L31" s="41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customHeight="1">
      <c r="A32" s="19"/>
      <c r="B32" s="17" t="s">
        <v>40</v>
      </c>
      <c r="C32" s="25"/>
      <c r="D32" s="25"/>
      <c r="E32" s="25"/>
      <c r="F32" s="26"/>
      <c r="G32" s="27"/>
      <c r="H32" s="24"/>
      <c r="I32" s="37">
        <f t="shared" si="2"/>
        <v>0</v>
      </c>
      <c r="J32" s="38"/>
      <c r="K32" s="39">
        <f t="shared" si="3"/>
        <v>0</v>
      </c>
      <c r="L32" s="41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3.5" customHeight="1">
      <c r="A33" s="19"/>
      <c r="B33" s="17" t="s">
        <v>40</v>
      </c>
      <c r="C33" s="25"/>
      <c r="D33" s="25"/>
      <c r="E33" s="25"/>
      <c r="F33" s="26"/>
      <c r="G33" s="27"/>
      <c r="H33" s="24"/>
      <c r="I33" s="37">
        <f t="shared" si="2"/>
        <v>0</v>
      </c>
      <c r="J33" s="38"/>
      <c r="K33" s="39">
        <f t="shared" si="3"/>
        <v>0</v>
      </c>
      <c r="L33" s="41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3.5" customHeight="1">
      <c r="A34" s="19"/>
      <c r="B34" s="17" t="s">
        <v>40</v>
      </c>
      <c r="C34" s="25"/>
      <c r="D34" s="25"/>
      <c r="E34" s="25"/>
      <c r="F34" s="26"/>
      <c r="G34" s="27"/>
      <c r="H34" s="24"/>
      <c r="I34" s="37">
        <f t="shared" si="2"/>
        <v>0</v>
      </c>
      <c r="J34" s="38"/>
      <c r="K34" s="39">
        <f t="shared" si="3"/>
        <v>0</v>
      </c>
      <c r="L34" s="41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3.5" customHeight="1">
      <c r="A35" s="19"/>
      <c r="B35" s="17" t="s">
        <v>40</v>
      </c>
      <c r="C35" s="25"/>
      <c r="D35" s="25"/>
      <c r="E35" s="25"/>
      <c r="F35" s="26"/>
      <c r="G35" s="27"/>
      <c r="H35" s="24"/>
      <c r="I35" s="37">
        <f t="shared" si="2"/>
        <v>0</v>
      </c>
      <c r="J35" s="38"/>
      <c r="K35" s="39">
        <f t="shared" si="3"/>
        <v>0</v>
      </c>
      <c r="L35" s="41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3.5" customHeight="1">
      <c r="A36" s="19"/>
      <c r="B36" s="17"/>
      <c r="C36" s="25"/>
      <c r="D36" s="25"/>
      <c r="E36" s="25"/>
      <c r="F36" s="26"/>
      <c r="G36" s="27"/>
      <c r="H36" s="24"/>
      <c r="I36" s="37">
        <f t="shared" ref="I36" si="4">IF(ISBLANK(H36),0,IF(ISBLANK(G36),H36,G36*H36))</f>
        <v>0</v>
      </c>
      <c r="J36" s="38"/>
      <c r="K36" s="39">
        <f t="shared" ref="K36" si="5">I36-J36</f>
        <v>0</v>
      </c>
      <c r="L36" s="41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3.5" customHeight="1">
      <c r="A37" s="19"/>
      <c r="B37" s="17" t="s">
        <v>40</v>
      </c>
      <c r="C37" s="25"/>
      <c r="D37" s="25"/>
      <c r="E37" s="25"/>
      <c r="F37" s="28"/>
      <c r="G37" s="29"/>
      <c r="H37" s="24"/>
      <c r="I37" s="37">
        <f t="shared" si="2"/>
        <v>0</v>
      </c>
      <c r="J37" s="38"/>
      <c r="K37" s="39">
        <f t="shared" si="3"/>
        <v>0</v>
      </c>
      <c r="L37" s="42"/>
      <c r="M37" s="34" t="s">
        <v>60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3.5" customHeight="1">
      <c r="A38" s="19"/>
      <c r="B38" s="17" t="s">
        <v>40</v>
      </c>
      <c r="C38" s="30" t="s">
        <v>61</v>
      </c>
      <c r="D38" s="31"/>
      <c r="E38" s="31"/>
      <c r="F38" s="31"/>
      <c r="G38" s="31"/>
      <c r="H38" s="31"/>
      <c r="I38" s="43">
        <f t="shared" ref="I38:K38" si="6">SUM(I14:I37)</f>
        <v>900</v>
      </c>
      <c r="J38" s="43">
        <f t="shared" si="6"/>
        <v>880</v>
      </c>
      <c r="K38" s="43">
        <f t="shared" si="6"/>
        <v>20</v>
      </c>
      <c r="L38" s="31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3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3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3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3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3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3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3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3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3.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3.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3.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3.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3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3.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3.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3.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3.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3.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3.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3.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3.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3.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3.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3.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3.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3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3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3.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3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3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3.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3.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3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3.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3.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3.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3.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3.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3.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3.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3.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3.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3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3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3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3.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3.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3.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3.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3.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3.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3.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3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3.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3.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3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3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3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3.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3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3.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3.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3.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3.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3.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3.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3.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3.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3.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3.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3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3.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3.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3.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3.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3.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3.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3.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3.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3.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3.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3.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3.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3.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3.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3.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3.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3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3.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3.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3.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3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3.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3.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3.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3.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3.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3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3.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3.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3.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3.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3.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3.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3.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3.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3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3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3.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3.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3.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3.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3.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3.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3.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3.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3.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3.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3.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3.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3.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3.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3.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3.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3.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3.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3.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3.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3.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3.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3.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3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3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3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3.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3.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3.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3.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3.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3.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3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3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3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3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3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3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3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3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3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3.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3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3.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3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3.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3.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3.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3.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3.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3.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3.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3.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3.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3.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3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3.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3.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3.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3.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3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3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3.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3.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3.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3.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3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3.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3.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3.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3.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3.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3.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3.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3.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3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3.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3.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3.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3.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3.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3.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3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3.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3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3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3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3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3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3.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3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3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3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3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3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3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3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3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3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3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3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3.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3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3.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3.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3.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3.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3.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3.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3.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3.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3.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3.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3.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3.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3.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3.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3.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3.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3.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3.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3.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3.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3.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3.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3.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3.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3.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3.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3.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3.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3.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3.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3.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3.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3.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3.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3.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3.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3.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3.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3.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3.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3.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3.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3.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3.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3.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3.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3.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3.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3.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3.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3.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3.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3.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3.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3.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3.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3.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3.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3.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3.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3.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3.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3.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3.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3.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3.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3.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3.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3.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3.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3.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3.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3.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3.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3.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3.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3.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3.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3.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3.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3.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3.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3.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3.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3.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3.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3.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3.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3.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3.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3.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3.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3.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3.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3.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3.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3.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3.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3.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3.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3.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3.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3.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3.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3.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3.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3.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3.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3.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3.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3.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3.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3.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3.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3.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3.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3.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3.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3.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3.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3.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3.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3.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3.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3.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3.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3.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3.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3.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3.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3.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3.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3.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3.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3.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3.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3.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3.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3.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3.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3.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3.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3.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3.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3.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3.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3.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3.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3.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3.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3.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3.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3.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3.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3.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3.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3.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3.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3.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3.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3.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3.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3.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3.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3.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3.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3.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3.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3.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3.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3.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3.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3.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3.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3.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3.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3.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3.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3.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3.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3.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3.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3.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3.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3.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3.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3.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3.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3.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3.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3.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3.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3.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3.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3.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3.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3.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3.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3.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3.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3.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3.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3.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3.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3.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3.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3.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3.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3.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3.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3.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3.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3.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3.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3.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3.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3.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3.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3.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3.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3.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3.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3.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3.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3.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3.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3.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3.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3.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3.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3.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3.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3.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3.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3.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3.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3.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3.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3.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3.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3.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3.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3.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3.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3.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3.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3.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3.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3.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3.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3.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3.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3.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3.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3.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3.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3.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3.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3.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3.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3.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3.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3.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3.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3.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3.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3.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3.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3.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3.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3.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3.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3.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3.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3.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3.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3.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3.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3.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3.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3.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3.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3.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3.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3.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3.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3.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3.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3.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3.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3.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3.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3.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3.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3.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3.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3.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3.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3.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3.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3.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3.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3.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3.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3.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3.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3.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3.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3.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3.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3.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3.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3.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3.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3.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3.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3.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3.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3.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3.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3.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3.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3.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3.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3.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3.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3.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3.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3.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3.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3.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3.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3.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3.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3.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3.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3.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3.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3.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3.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3.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3.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3.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3.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3.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3.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3.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3.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3.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3.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3.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3.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3.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3.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3.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3.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3.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3.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3.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3.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3.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3.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3.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3.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3.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3.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3.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3.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3.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3.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3.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3.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3.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3.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3.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3.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3.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3.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3.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3.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3.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3.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3.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3.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3.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3.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3.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3.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3.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3.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3.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3.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3.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3.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3.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3.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3.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3.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3.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3.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3.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3.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3.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3.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3.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3.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3.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3.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3.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3.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3.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3.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3.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3.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3.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3.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3.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3.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3.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3.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3.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3.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3.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3.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3.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3.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3.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3.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3.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3.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3.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3.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3.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3.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3.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3.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3.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3.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3.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3.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3.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3.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3.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3.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3.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3.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3.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3.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3.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3.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3.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3.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3.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3.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3.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3.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3.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3.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3.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3.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3.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3.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3.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3.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3.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3.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3.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3.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3.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3.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3.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3.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3.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3.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3.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3.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3.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3.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3.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3.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3.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3.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3.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3.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3.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3.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3.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3.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3.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3.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3.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3.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3.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3.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3.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3.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3.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3.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3.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3.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3.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3.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3.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3.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3.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3.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3.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3.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3.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3.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3.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3.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3.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3.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3.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3.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3.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3.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3.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3.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3.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3.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3.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3.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3.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3.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3.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3.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3.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3.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3.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3.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3.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3.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3.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3.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3.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3.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3.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3.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3.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3.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3.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3.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3.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3.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3.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3.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3.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3.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3.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3.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3.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3.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3.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3.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3.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3.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3.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3.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3.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3.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3.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3.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3.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3.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3.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3.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3.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3.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3.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3.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3.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3.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3.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3.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3.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3.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3.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3.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3.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3.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3.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3.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3.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3.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3.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3.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3.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3.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3.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3.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3.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3.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3.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3.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3.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3.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3.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3.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3.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3.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3.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3.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3.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3.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3.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3.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3.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3.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3.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3.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3.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3.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3.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3.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3.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3.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3.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3.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3.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3.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3.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3.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3.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3.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3.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3.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3.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3.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3.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3.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3.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3.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3.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3.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3.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3.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3.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3.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3.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3.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3.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3.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3.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3.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3.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3.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3.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3.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3.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3.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3.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3.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3.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3.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3.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3.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3.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3.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3.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3.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3.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3.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3.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3.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3.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3.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3.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3.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3.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3.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3.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3.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3.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3.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3.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3.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3.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3.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3.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3.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3.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3.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3.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3.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3.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3.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3.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3.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3.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3.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3.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3.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3.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3.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3.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3.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3.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3.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3.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3.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3.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3.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3.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3.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3.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3.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3.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3.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3.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3.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3.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3.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3.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3.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3.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3.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3.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3.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3.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3.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3.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3.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3.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3.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3.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3.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3.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3.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3.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3.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3.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3.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3.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3.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3.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3.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3.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3.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3.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3.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3.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3.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3.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3.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3.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spans="1:26" ht="13.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  <row r="1002" spans="1:26" ht="13.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</row>
  </sheetData>
  <mergeCells count="12">
    <mergeCell ref="K7:L7"/>
    <mergeCell ref="B11:H11"/>
    <mergeCell ref="I11:K11"/>
    <mergeCell ref="C14:E14"/>
    <mergeCell ref="M1:M2"/>
    <mergeCell ref="B1:D2"/>
    <mergeCell ref="E1:H2"/>
    <mergeCell ref="K1:L1"/>
    <mergeCell ref="K2:L2"/>
    <mergeCell ref="B3:D3"/>
    <mergeCell ref="G4:H4"/>
    <mergeCell ref="I4:J4"/>
  </mergeCells>
  <dataValidations count="6">
    <dataValidation allowBlank="1" showInputMessage="1" showErrorMessage="1" prompt="Personalizeaza descrierea cheltuielilor" sqref="C14:E14" xr:uid="{00000000-0002-0000-0100-000000000000}"/>
    <dataValidation allowBlank="1" showInputMessage="1" showErrorMessage="1" prompt="Scrie unde este vacanta" sqref="K2" xr:uid="{00000000-0002-0000-0100-000001000000}"/>
    <dataValidation allowBlank="1" showInputMessage="1" showErrorMessage="1" prompt="Selecteaza din lista categoria de buget" sqref="F14" xr:uid="{00000000-0002-0000-0100-000002000000}"/>
    <dataValidation type="list" allowBlank="1" showErrorMessage="1" sqref="F15:F37" xr:uid="{00000000-0002-0000-0100-000003000000}">
      <formula1>$F$5:$F$9</formula1>
    </dataValidation>
    <dataValidation allowBlank="1" showInputMessage="1" showErrorMessage="1" prompt="Nu se introduc date! se preiau din tabelul de cheltuieli" sqref="B3:L10" xr:uid="{00000000-0002-0000-0100-000004000000}"/>
    <dataValidation allowBlank="1" showInputMessage="1" showErrorMessage="1" prompt="Nu se introduc date" sqref="I11:I1048576 K11:K1048576" xr:uid="{00000000-0002-0000-0100-000005000000}"/>
  </dataValidations>
  <pageMargins left="0.7" right="0.7" top="0.75" bottom="0.75" header="0" footer="0"/>
  <pageSetup paperSize="9" scale="8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Estimare economii vacanță</vt:lpstr>
      <vt:lpstr>Buget Vacanță</vt:lpstr>
      <vt:lpstr>AniPânălaEveniment</vt:lpstr>
      <vt:lpstr>CostEveniment</vt:lpstr>
      <vt:lpstr>DatăEveniment</vt:lpstr>
      <vt:lpstr>DatăÎncepereEconomii</vt:lpstr>
      <vt:lpstr>EconomiiAnuale</vt:lpstr>
      <vt:lpstr>EconomiiLunare</vt:lpstr>
      <vt:lpstr>EconomiiOdatăLaDouăSăpt</vt:lpstr>
      <vt:lpstr>EconomiiPânăînPrezent</vt:lpstr>
      <vt:lpstr>EconomiiSăptămânale</vt:lpstr>
      <vt:lpstr>EconomiiZilnice</vt:lpstr>
      <vt:lpstr>FrecvenţăEconomii</vt:lpstr>
      <vt:lpstr>LuniPânălaEveniment</vt:lpstr>
      <vt:lpstr>Obiectiv</vt:lpstr>
      <vt:lpstr>SăptămâniPânălaEveniment</vt:lpstr>
      <vt:lpstr>SăptămâniPânălaEvenimentS</vt:lpstr>
      <vt:lpstr>SumăEconomisită</vt:lpstr>
      <vt:lpstr>ZilePânălaEveniment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misu</dc:creator>
  <cp:lastModifiedBy>silvia misu</cp:lastModifiedBy>
  <dcterms:created xsi:type="dcterms:W3CDTF">2012-09-18T20:40:00Z</dcterms:created>
  <dcterms:modified xsi:type="dcterms:W3CDTF">2025-02-05T18:07:25Z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ternalTags">
    <vt:lpwstr/>
  </property>
  <property fmtid="{D5CDD505-2E9C-101B-9397-08002B2CF9AE}" pid="3" name="ContentTypeId">
    <vt:lpwstr>0x0101000FFA72057F0EFC429FF335CB9960E2CA0400A26729C09131F943A3C8875F9AFFF790</vt:lpwstr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CampaignTags">
    <vt:lpwstr/>
  </property>
  <property fmtid="{D5CDD505-2E9C-101B-9397-08002B2CF9AE}" pid="7" name="Scenario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  <property fmtid="{D5CDD505-2E9C-101B-9397-08002B2CF9AE}" pid="13" name="ICV">
    <vt:lpwstr>6DA6688BA9AA4CEFA79EC94F1774DF1D</vt:lpwstr>
  </property>
  <property fmtid="{D5CDD505-2E9C-101B-9397-08002B2CF9AE}" pid="14" name="KSOProductBuildVer">
    <vt:lpwstr>2057-11.2.0.11537</vt:lpwstr>
  </property>
</Properties>
</file>