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hidePivotFieldList="1"/>
  <mc:AlternateContent xmlns:mc="http://schemas.openxmlformats.org/markup-compatibility/2006">
    <mc:Choice Requires="x15">
      <x15ac:absPath xmlns:x15ac="http://schemas.microsoft.com/office/spreadsheetml/2010/11/ac" url="G:\My Drive\aevr\Banometru\calculatoare\"/>
    </mc:Choice>
  </mc:AlternateContent>
  <xr:revisionPtr revIDLastSave="0" documentId="8_{2DC0AA96-43EC-4511-B239-6C5262191591}" xr6:coauthVersionLast="47" xr6:coauthVersionMax="47" xr10:uidLastSave="{00000000-0000-0000-0000-000000000000}"/>
  <bookViews>
    <workbookView xWindow="-110" yWindow="-110" windowWidth="19420" windowHeight="10300" activeTab="1" xr2:uid="{00000000-000D-0000-FFFF-FFFF00000000}"/>
  </bookViews>
  <sheets>
    <sheet name="Tablou de bord" sheetId="1" r:id="rId1"/>
    <sheet name="Flux de numerar" sheetId="6" r:id="rId2"/>
    <sheet name="Stabilirea categoriilor" sheetId="3" r:id="rId3"/>
    <sheet name="Date cheltuieli personale" sheetId="4" state="hidden" r:id="rId4"/>
  </sheets>
  <externalReferences>
    <externalReference r:id="rId5"/>
  </externalReferences>
  <definedNames>
    <definedName name="accounts">OFFSET([1]Budget!$K$4,1,0,ROW([1]Budget!$K$10)-ROW([1]Budget!$K$4)-1,1)</definedName>
    <definedName name="Animale">'Stabilirea categoriilor'!$T$7:$T$18</definedName>
    <definedName name="categorii">tblCategorii2[nume_categorie]</definedName>
    <definedName name="Copii">'Stabilirea categoriilor'!$R$7:$R$18</definedName>
    <definedName name="Distracție">'Stabilirea categoriilor'!$J$7:$J$18</definedName>
    <definedName name="Economisire_Investitii">'Stabilirea categoriilor'!$P$7:$P$18</definedName>
    <definedName name="Hrana">'Stabilirea categoriilor'!$L$7:$L$18</definedName>
    <definedName name="Îngrijire_familie_personală">'Stabilirea categoriilor'!$F$7:$F$18</definedName>
    <definedName name="locuință">'Stabilirea categoriilor'!$D$7:$D$16</definedName>
    <definedName name="_xlnm.Print_Area" localSheetId="0">'Tablou de bord'!$B$2:$Q$38</definedName>
    <definedName name="Rate_la_credite">'Stabilirea categoriilor'!$N$7:$N$18</definedName>
    <definedName name="subcategorii">CHOOSE(MATCH(tblCheltuieli[[#This Row],[categorie]],tblCategorii2[nume_categorie],0),tblCategorie1[Locuință],tblCategorie2[Îngrijire familie/personală],tblCategorie3[Transport],tblCategorie4[Distracție],tblCategorie5[Hrana],tblCategorie6[Rate la credite],tblCategorie7[Economisire/Investitii],tblCategorie8[Copii],tblCategorie9[Animale],tblCategorie10[Venituri])</definedName>
    <definedName name="tblCategorie21">'Stabilirea categoriilor'!$V$7:$V$18</definedName>
    <definedName name="transport">'Stabilirea categoriilor'!$H$7:$H$18</definedName>
  </definedNames>
  <calcPr calcId="191029"/>
  <pivotCaches>
    <pivotCache cacheId="0" r:id="rId6"/>
  </pivotCaches>
</workbook>
</file>

<file path=xl/calcChain.xml><?xml version="1.0" encoding="utf-8"?>
<calcChain xmlns="http://schemas.openxmlformats.org/spreadsheetml/2006/main">
  <c r="B35" i="6" l="1"/>
  <c r="C5" i="6" s="1"/>
  <c r="B22" i="6"/>
  <c r="J9" i="6"/>
  <c r="C21" i="6" l="1"/>
  <c r="A92" i="6"/>
  <c r="A91" i="6"/>
  <c r="C91" i="6" s="1"/>
  <c r="D91" i="6" s="1"/>
  <c r="A87" i="6"/>
  <c r="A88" i="6"/>
  <c r="A89" i="6"/>
  <c r="C89" i="6" s="1"/>
  <c r="D89" i="6" s="1"/>
  <c r="A90" i="6"/>
  <c r="C90" i="6" s="1"/>
  <c r="D90" i="6" s="1"/>
  <c r="B67" i="6" l="1"/>
  <c r="B73" i="6"/>
  <c r="B59" i="6"/>
  <c r="B48" i="6"/>
  <c r="B4" i="6"/>
  <c r="J4" i="6"/>
  <c r="J5" i="6"/>
  <c r="J6" i="6"/>
  <c r="J8" i="6"/>
  <c r="J7" i="6"/>
  <c r="B105" i="6"/>
  <c r="B99" i="6"/>
  <c r="B93" i="6"/>
  <c r="B5" i="6" s="1"/>
  <c r="B84" i="6"/>
  <c r="A102" i="6"/>
  <c r="C102" i="6" s="1"/>
  <c r="A103" i="6"/>
  <c r="C103" i="6" s="1"/>
  <c r="A104" i="6"/>
  <c r="C104" i="6" s="1"/>
  <c r="A101" i="6"/>
  <c r="C101" i="6" s="1"/>
  <c r="A96" i="6"/>
  <c r="C96" i="6" s="1"/>
  <c r="A97" i="6"/>
  <c r="C97" i="6" s="1"/>
  <c r="A98" i="6"/>
  <c r="C98" i="6" s="1"/>
  <c r="A95" i="6"/>
  <c r="C95" i="6" s="1"/>
  <c r="C87" i="6"/>
  <c r="C88" i="6"/>
  <c r="C92" i="6"/>
  <c r="A86" i="6"/>
  <c r="C86" i="6" s="1"/>
  <c r="A76" i="6"/>
  <c r="C76" i="6" s="1"/>
  <c r="A77" i="6"/>
  <c r="C77" i="6" s="1"/>
  <c r="A78" i="6"/>
  <c r="C78" i="6" s="1"/>
  <c r="A79" i="6"/>
  <c r="C79" i="6" s="1"/>
  <c r="A80" i="6"/>
  <c r="C80" i="6" s="1"/>
  <c r="A81" i="6"/>
  <c r="C81" i="6" s="1"/>
  <c r="A82" i="6"/>
  <c r="C82" i="6" s="1"/>
  <c r="A83" i="6"/>
  <c r="C83" i="6" s="1"/>
  <c r="A75" i="6"/>
  <c r="C75" i="6" s="1"/>
  <c r="A71" i="6"/>
  <c r="C71" i="6" s="1"/>
  <c r="A72" i="6"/>
  <c r="C72" i="6" s="1"/>
  <c r="A70" i="6"/>
  <c r="C70" i="6" s="1"/>
  <c r="A69" i="6"/>
  <c r="C69" i="6" s="1"/>
  <c r="A62" i="6"/>
  <c r="C62" i="6" s="1"/>
  <c r="A63" i="6"/>
  <c r="C63" i="6" s="1"/>
  <c r="A64" i="6"/>
  <c r="C64" i="6" s="1"/>
  <c r="A65" i="6"/>
  <c r="C65" i="6" s="1"/>
  <c r="A66" i="6"/>
  <c r="C66" i="6" s="1"/>
  <c r="A61" i="6"/>
  <c r="C61" i="6" s="1"/>
  <c r="A51" i="6"/>
  <c r="C51" i="6" s="1"/>
  <c r="A52" i="6"/>
  <c r="C52" i="6" s="1"/>
  <c r="A53" i="6"/>
  <c r="C53" i="6" s="1"/>
  <c r="A54" i="6"/>
  <c r="C54" i="6" s="1"/>
  <c r="A55" i="6"/>
  <c r="C55" i="6" s="1"/>
  <c r="A56" i="6"/>
  <c r="C56" i="6" s="1"/>
  <c r="A57" i="6"/>
  <c r="C57" i="6" s="1"/>
  <c r="A58" i="6"/>
  <c r="C58" i="6" s="1"/>
  <c r="D58" i="6" s="1"/>
  <c r="A50" i="6"/>
  <c r="C50" i="6" s="1"/>
  <c r="D50" i="6" s="1"/>
  <c r="A38" i="6"/>
  <c r="C38" i="6" s="1"/>
  <c r="A39" i="6"/>
  <c r="C39" i="6" s="1"/>
  <c r="A40" i="6"/>
  <c r="C40" i="6" s="1"/>
  <c r="A41" i="6"/>
  <c r="C41" i="6" s="1"/>
  <c r="A42" i="6"/>
  <c r="C42" i="6" s="1"/>
  <c r="A43" i="6"/>
  <c r="C43" i="6" s="1"/>
  <c r="A44" i="6"/>
  <c r="C44" i="6" s="1"/>
  <c r="A45" i="6"/>
  <c r="C45" i="6" s="1"/>
  <c r="A46" i="6"/>
  <c r="C46" i="6" s="1"/>
  <c r="A47" i="6"/>
  <c r="C47" i="6" s="1"/>
  <c r="A37" i="6"/>
  <c r="C37" i="6" s="1"/>
  <c r="A34" i="6"/>
  <c r="C34" i="6" s="1"/>
  <c r="A26" i="6"/>
  <c r="C26" i="6" s="1"/>
  <c r="A27" i="6"/>
  <c r="C27" i="6" s="1"/>
  <c r="A28" i="6"/>
  <c r="C28" i="6" s="1"/>
  <c r="A29" i="6"/>
  <c r="C29" i="6" s="1"/>
  <c r="A30" i="6"/>
  <c r="C30" i="6" s="1"/>
  <c r="A31" i="6"/>
  <c r="C31" i="6" s="1"/>
  <c r="A32" i="6"/>
  <c r="C32" i="6" s="1"/>
  <c r="A33" i="6"/>
  <c r="C33" i="6" s="1"/>
  <c r="A25" i="6"/>
  <c r="C25" i="6" s="1"/>
  <c r="A21" i="6"/>
  <c r="A15" i="6"/>
  <c r="C15" i="6" s="1"/>
  <c r="A16" i="6"/>
  <c r="C16" i="6" s="1"/>
  <c r="A17" i="6"/>
  <c r="C17" i="6" s="1"/>
  <c r="A18" i="6"/>
  <c r="C18" i="6" s="1"/>
  <c r="A19" i="6"/>
  <c r="C19" i="6" s="1"/>
  <c r="A20" i="6"/>
  <c r="C20" i="6" s="1"/>
  <c r="A14" i="6"/>
  <c r="C14" i="6" s="1"/>
  <c r="B14" i="3"/>
  <c r="B13" i="3"/>
  <c r="B12" i="3"/>
  <c r="B11" i="3"/>
  <c r="I10" i="6"/>
  <c r="B10" i="3"/>
  <c r="B9" i="3"/>
  <c r="B8" i="3"/>
  <c r="B7" i="3"/>
  <c r="B6" i="3"/>
  <c r="B5" i="3"/>
  <c r="C67" i="6" l="1"/>
  <c r="C73" i="6"/>
  <c r="C59" i="6"/>
  <c r="C48" i="6"/>
  <c r="C35" i="6"/>
  <c r="C22" i="6"/>
  <c r="C4" i="6" s="1"/>
  <c r="D101" i="6"/>
  <c r="D80" i="6"/>
  <c r="D104" i="6"/>
  <c r="D88" i="6"/>
  <c r="D103" i="6"/>
  <c r="D96" i="6"/>
  <c r="D86" i="6"/>
  <c r="D102" i="6"/>
  <c r="C105" i="6"/>
  <c r="D95" i="6"/>
  <c r="D98" i="6"/>
  <c r="C99" i="6"/>
  <c r="D79" i="6"/>
  <c r="D92" i="6"/>
  <c r="D87" i="6"/>
  <c r="D97" i="6"/>
  <c r="C93" i="6"/>
  <c r="D78" i="6"/>
  <c r="C84" i="6"/>
  <c r="D77" i="6"/>
  <c r="D81" i="6"/>
  <c r="D75" i="6"/>
  <c r="D83" i="6"/>
  <c r="D82" i="6"/>
  <c r="D76" i="6"/>
  <c r="D71" i="6"/>
  <c r="D61" i="6"/>
  <c r="D69" i="6"/>
  <c r="D65" i="6"/>
  <c r="D72" i="6"/>
  <c r="D64" i="6"/>
  <c r="D70" i="6"/>
  <c r="D66" i="6"/>
  <c r="D54" i="6"/>
  <c r="D62" i="6"/>
  <c r="D63" i="6"/>
  <c r="D53" i="6"/>
  <c r="D52" i="6"/>
  <c r="D51" i="6"/>
  <c r="D57" i="6"/>
  <c r="D41" i="6"/>
  <c r="D56" i="6"/>
  <c r="D42" i="6"/>
  <c r="D55" i="6"/>
  <c r="D44" i="6"/>
  <c r="D37" i="6"/>
  <c r="D38" i="6"/>
  <c r="D40" i="6"/>
  <c r="D46" i="6"/>
  <c r="D45" i="6"/>
  <c r="D43" i="6"/>
  <c r="D47" i="6"/>
  <c r="D39" i="6"/>
  <c r="D14" i="6"/>
  <c r="D26" i="6"/>
  <c r="D30" i="6"/>
  <c r="D29" i="6"/>
  <c r="D28" i="6"/>
  <c r="D25" i="6"/>
  <c r="D33" i="6"/>
  <c r="D34" i="6"/>
  <c r="D27" i="6"/>
  <c r="D31" i="6"/>
  <c r="D32" i="6"/>
  <c r="D20" i="6"/>
  <c r="D17" i="6"/>
  <c r="D16" i="6"/>
  <c r="D15" i="6"/>
  <c r="D18" i="6"/>
  <c r="D19" i="6"/>
  <c r="D21" i="6"/>
  <c r="B6" i="6"/>
  <c r="J10" i="6"/>
  <c r="D22" i="6" l="1"/>
  <c r="D105" i="6"/>
  <c r="D99" i="6"/>
  <c r="D93" i="6"/>
  <c r="D84" i="6"/>
  <c r="D73" i="6"/>
  <c r="D67" i="6"/>
  <c r="D59" i="6"/>
  <c r="D48" i="6"/>
  <c r="D5" i="6"/>
  <c r="D35" i="6"/>
  <c r="D4" i="6"/>
  <c r="C6" i="6" l="1"/>
  <c r="D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Vertex42.com Templates</author>
    <author>silvia misu</author>
    <author>Vertex42</author>
  </authors>
  <commentList>
    <comment ref="I3" authorId="0" shapeId="0" xr:uid="{D823F751-B4B7-4E4C-83E7-1147D4FC1A48}">
      <text>
        <r>
          <rPr>
            <b/>
            <sz val="9"/>
            <color indexed="81"/>
            <rFont val="Tahoma"/>
            <family val="2"/>
          </rPr>
          <t xml:space="preserve">Solduri de început:
</t>
        </r>
        <r>
          <rPr>
            <sz val="9"/>
            <color indexed="81"/>
            <rFont val="Tahoma"/>
            <family val="2"/>
          </rPr>
          <t>Introduceți soldurile de la începutul perioadei bugetare.</t>
        </r>
      </text>
    </comment>
    <comment ref="G13" authorId="1" shapeId="0" xr:uid="{23E44CD6-65B4-4FDC-A82D-D09CF19FD43B}">
      <text>
        <r>
          <rPr>
            <sz val="9"/>
            <color indexed="81"/>
            <rFont val="Tahoma"/>
            <family val="2"/>
          </rPr>
          <t xml:space="preserve">Selecteaza categoria din lista predefinita
</t>
        </r>
      </text>
    </comment>
    <comment ref="H13" authorId="1" shapeId="0" xr:uid="{CDDC89EB-5598-44B2-940B-E457D138E879}">
      <text>
        <r>
          <rPr>
            <sz val="9"/>
            <color indexed="81"/>
            <rFont val="Tahoma"/>
            <family val="2"/>
          </rPr>
          <t xml:space="preserve">Selecteaza mai intai categoria din lista predefinita sai apoi subcategoria din acesata coloana
</t>
        </r>
      </text>
    </comment>
    <comment ref="I13" authorId="2" shapeId="0" xr:uid="{9FF7C908-CAA2-430F-A5DF-BF24205898AE}">
      <text>
        <r>
          <rPr>
            <sz val="9"/>
            <color indexed="81"/>
            <rFont val="Tahoma"/>
            <family val="2"/>
          </rPr>
          <t>Alege din conturile de mai sus (cash, card debit 1, ….) sau din lista predefinita</t>
        </r>
      </text>
    </comment>
    <comment ref="J13" authorId="2" shapeId="0" xr:uid="{E5F7FF9C-42D6-41CA-A459-4801C4FBAFE7}">
      <text>
        <r>
          <rPr>
            <sz val="9"/>
            <color indexed="81"/>
            <rFont val="Tahoma"/>
            <family val="2"/>
          </rPr>
          <t>Ce bani pleacă din conturi (cash, sau bancare)</t>
        </r>
      </text>
    </comment>
    <comment ref="K13" authorId="2" shapeId="0" xr:uid="{61A8174C-C056-4DC6-B5CC-86896607DD7D}">
      <text>
        <r>
          <rPr>
            <sz val="9"/>
            <color indexed="81"/>
            <rFont val="Tahoma"/>
            <family val="2"/>
          </rPr>
          <t>ce bani intra in cont, conform tabelului sold</t>
        </r>
      </text>
    </comment>
    <comment ref="L13" authorId="1" shapeId="0" xr:uid="{97F75868-B038-4A99-A707-D5CEEE9F186E}">
      <text>
        <r>
          <rPr>
            <b/>
            <sz val="9"/>
            <color indexed="81"/>
            <rFont val="Tahoma"/>
            <family val="2"/>
          </rPr>
          <t>silvia misu:</t>
        </r>
        <r>
          <rPr>
            <sz val="9"/>
            <color indexed="81"/>
            <rFont val="Tahoma"/>
            <family val="2"/>
          </rPr>
          <t xml:space="preserve">
Notele de aici ne pot ajuta sa ne dam seama de obiceiurile noastre: cu cine cheltuim mai mult sau mai putin, unde, etc)</t>
        </r>
      </text>
    </comment>
  </commentList>
</comments>
</file>

<file path=xl/sharedStrings.xml><?xml version="1.0" encoding="utf-8"?>
<sst xmlns="http://schemas.openxmlformats.org/spreadsheetml/2006/main" count="184" uniqueCount="131">
  <si>
    <t>Distracție</t>
  </si>
  <si>
    <t>Gaze</t>
  </si>
  <si>
    <t>Internet</t>
  </si>
  <si>
    <t>Telefon mobil</t>
  </si>
  <si>
    <t>Apă</t>
  </si>
  <si>
    <t>Electricitate</t>
  </si>
  <si>
    <t>Asigurare</t>
  </si>
  <si>
    <t>Tunsoare</t>
  </si>
  <si>
    <t>Lentile de contact</t>
  </si>
  <si>
    <t>Curățătorie</t>
  </si>
  <si>
    <t>Automobil</t>
  </si>
  <si>
    <t>Asigurare auto</t>
  </si>
  <si>
    <t>Abonament de autobuz</t>
  </si>
  <si>
    <t>Abonament de metrou</t>
  </si>
  <si>
    <t>Benzină</t>
  </si>
  <si>
    <t>Taxă auto</t>
  </si>
  <si>
    <t>Abonament de tramvai</t>
  </si>
  <si>
    <t>categorie</t>
  </si>
  <si>
    <t>subcategorie</t>
  </si>
  <si>
    <t>categorii principale</t>
  </si>
  <si>
    <t>subcategorii</t>
  </si>
  <si>
    <t>date cheltuieli personale</t>
  </si>
  <si>
    <t>Locuință</t>
  </si>
  <si>
    <t>locuință</t>
  </si>
  <si>
    <t>Chirie/Ipotecă</t>
  </si>
  <si>
    <t>Raportul PivotTable de mai jos furnizează sursa de date pentru raportul PivotChart Cheltuieli personale în Tabloul de bord. Orice modificări pe care le efectuați pot avea drept consecință modificări vizuale la raportul PivotChart sau erori.</t>
  </si>
  <si>
    <t xml:space="preserve"> </t>
  </si>
  <si>
    <t>Row Labels</t>
  </si>
  <si>
    <t>Grand Total</t>
  </si>
  <si>
    <t>Hrana</t>
  </si>
  <si>
    <t>Rate la credite</t>
  </si>
  <si>
    <t>overdraft</t>
  </si>
  <si>
    <t>card de credit</t>
  </si>
  <si>
    <t>card de cumparaturi</t>
  </si>
  <si>
    <t>credite de nevoi personale</t>
  </si>
  <si>
    <t>credit ipotecar</t>
  </si>
  <si>
    <t>credit CAR</t>
  </si>
  <si>
    <t>credit IFN</t>
  </si>
  <si>
    <t>datorii la prieteni</t>
  </si>
  <si>
    <t>restante la intretinere etc</t>
  </si>
  <si>
    <t>Reparatii</t>
  </si>
  <si>
    <t>Reparații auto</t>
  </si>
  <si>
    <t>Mancare in casă</t>
  </si>
  <si>
    <t>Produse de îngrijire</t>
  </si>
  <si>
    <t>Ieșiri cu prietenii</t>
  </si>
  <si>
    <t>Mâncare comandată acasă sau birou</t>
  </si>
  <si>
    <t>Îngrijire familie/personală</t>
  </si>
  <si>
    <t>Economisire/Investitii</t>
  </si>
  <si>
    <t>Asigurare sănatate/viață</t>
  </si>
  <si>
    <t>Îmbrăcăminte/încălțăminte</t>
  </si>
  <si>
    <t>Cont urgenta</t>
  </si>
  <si>
    <t>Cont rezerva</t>
  </si>
  <si>
    <t>Fond Mutual</t>
  </si>
  <si>
    <t>Tablou de bord cheltuieli personale</t>
  </si>
  <si>
    <t>nume subcategorii</t>
  </si>
  <si>
    <t>ACTUAL</t>
  </si>
  <si>
    <t>Cash</t>
  </si>
  <si>
    <t>[42]</t>
  </si>
  <si>
    <t>Copii</t>
  </si>
  <si>
    <t>Animale</t>
  </si>
  <si>
    <t>Educatie</t>
  </si>
  <si>
    <t>Haine</t>
  </si>
  <si>
    <t>Mancare</t>
  </si>
  <si>
    <t>Deparazitare</t>
  </si>
  <si>
    <t>Total</t>
  </si>
  <si>
    <t>Total venit</t>
  </si>
  <si>
    <t>Total cheltuieli</t>
  </si>
  <si>
    <t xml:space="preserve">Rezultat </t>
  </si>
  <si>
    <t>Card debit 1</t>
  </si>
  <si>
    <t>Card debit 2</t>
  </si>
  <si>
    <t>Card Credit 2</t>
  </si>
  <si>
    <t>Card Credit 1</t>
  </si>
  <si>
    <t>Inceputul perioadei</t>
  </si>
  <si>
    <t>Actual</t>
  </si>
  <si>
    <t xml:space="preserve">Sold </t>
  </si>
  <si>
    <t>Venituri</t>
  </si>
  <si>
    <t>Salariu 1</t>
  </si>
  <si>
    <t>Salariu 2</t>
  </si>
  <si>
    <t>Alocație</t>
  </si>
  <si>
    <t>Bonuri masă</t>
  </si>
  <si>
    <t>Chirii</t>
  </si>
  <si>
    <t>Dividende</t>
  </si>
  <si>
    <t>pensie alimentara</t>
  </si>
  <si>
    <t xml:space="preserve">abonamente </t>
  </si>
  <si>
    <t>Cursuri</t>
  </si>
  <si>
    <t>Abonamente la sală, masaj, psihoterapie...</t>
  </si>
  <si>
    <t>Medicamente/doctor</t>
  </si>
  <si>
    <t>Cont de plata</t>
  </si>
  <si>
    <t>Buget</t>
  </si>
  <si>
    <t>DATA</t>
  </si>
  <si>
    <t>Jurnal TRANZACȚII</t>
  </si>
  <si>
    <t>Venit</t>
  </si>
  <si>
    <t>Diferente</t>
  </si>
  <si>
    <t>rezultat</t>
  </si>
  <si>
    <t>DIFERENȚE</t>
  </si>
  <si>
    <t>◄ Pentru a adăuga mai multe tranzacții, inserați rânduri noi deasupra acestui rând</t>
  </si>
  <si>
    <t>Cheltuială</t>
  </si>
  <si>
    <t>Încasare</t>
  </si>
  <si>
    <t>Notă (ce a reprezentat, unde a fost cheltuita, cu cine)</t>
  </si>
  <si>
    <t>Cheltuieli</t>
  </si>
  <si>
    <t>Buget discreționar</t>
  </si>
  <si>
    <t>Veterinar</t>
  </si>
  <si>
    <t>nume_categorie</t>
  </si>
  <si>
    <t>Buget personal</t>
  </si>
  <si>
    <t>Bugetat</t>
  </si>
  <si>
    <t>Execuție bugetară</t>
  </si>
  <si>
    <r>
      <rPr>
        <b/>
        <sz val="11"/>
        <color theme="3" tint="0.24994659260841701"/>
        <rFont val="Tahoma"/>
        <family val="2"/>
        <scheme val="minor"/>
      </rPr>
      <t>1.Stabilirea categoriilor si subcategoriilor de cheltuieli</t>
    </r>
    <r>
      <rPr>
        <sz val="11"/>
        <color theme="3" tint="0.24994659260841701"/>
        <rFont val="Tahoma"/>
        <family val="2"/>
        <scheme val="minor"/>
      </rPr>
      <t xml:space="preserve">
Daca doriti sa schimbati categorile va invitam sa o faceti doar din pagina </t>
    </r>
    <r>
      <rPr>
        <b/>
        <sz val="11"/>
        <color theme="3" tint="0.24994659260841701"/>
        <rFont val="Tahoma"/>
        <family val="2"/>
        <scheme val="minor"/>
      </rPr>
      <t xml:space="preserve">Stabilirea categoriilor, </t>
    </r>
    <r>
      <rPr>
        <sz val="11"/>
        <color theme="3" tint="0.24994659260841701"/>
        <rFont val="Tahoma"/>
        <family val="2"/>
        <scheme val="minor"/>
      </rPr>
      <t xml:space="preserve">pentru ca toate formulele sunt corelate cu acel sheet.
</t>
    </r>
    <r>
      <rPr>
        <b/>
        <sz val="11"/>
        <color theme="3" tint="0.24994659260841701"/>
        <rFont val="Tahoma"/>
        <family val="2"/>
        <scheme val="minor"/>
      </rPr>
      <t>2. Completarea bugetului</t>
    </r>
    <r>
      <rPr>
        <sz val="11"/>
        <color theme="3" tint="0.24994659260841701"/>
        <rFont val="Tahoma"/>
        <family val="2"/>
        <scheme val="minor"/>
      </rPr>
      <t xml:space="preserve">
In sheetul de </t>
    </r>
    <r>
      <rPr>
        <b/>
        <sz val="11"/>
        <color theme="3" tint="0.24994659260841701"/>
        <rFont val="Tahoma"/>
        <family val="2"/>
        <scheme val="minor"/>
      </rPr>
      <t xml:space="preserve">flux de numerar </t>
    </r>
    <r>
      <rPr>
        <sz val="11"/>
        <color theme="3" tint="0.24994659260841701"/>
        <rFont val="Tahoma"/>
        <family val="2"/>
        <scheme val="minor"/>
      </rPr>
      <t xml:space="preserve">gasiti un tabel </t>
    </r>
    <r>
      <rPr>
        <b/>
        <sz val="11"/>
        <color theme="3" tint="0.24994659260841701"/>
        <rFont val="Tahoma"/>
        <family val="2"/>
        <scheme val="minor"/>
      </rPr>
      <t>Buget</t>
    </r>
    <r>
      <rPr>
        <sz val="11"/>
        <color theme="3" tint="0.24994659260841701"/>
        <rFont val="Tahoma"/>
        <family val="2"/>
        <scheme val="minor"/>
      </rPr>
      <t xml:space="preserve">, in care va invitam sa introduceti datele doar pentru coloana </t>
    </r>
    <r>
      <rPr>
        <b/>
        <sz val="11"/>
        <color theme="3" tint="0.24994659260841701"/>
        <rFont val="Tahoma"/>
        <family val="2"/>
        <scheme val="minor"/>
      </rPr>
      <t>Bugetat</t>
    </r>
    <r>
      <rPr>
        <sz val="11"/>
        <color theme="3" tint="0.24994659260841701"/>
        <rFont val="Tahoma"/>
        <family val="2"/>
        <scheme val="minor"/>
      </rPr>
      <t xml:space="preserve">, plan datele pentru </t>
    </r>
    <r>
      <rPr>
        <b/>
        <sz val="11"/>
        <color theme="3" tint="0.24994659260841701"/>
        <rFont val="Tahoma"/>
        <family val="2"/>
        <scheme val="minor"/>
      </rPr>
      <t>actual</t>
    </r>
    <r>
      <rPr>
        <sz val="11"/>
        <color theme="3" tint="0.24994659260841701"/>
        <rFont val="Tahoma"/>
        <family val="2"/>
        <scheme val="minor"/>
      </rPr>
      <t xml:space="preserve"> si </t>
    </r>
    <r>
      <rPr>
        <b/>
        <sz val="11"/>
        <color theme="3" tint="0.24994659260841701"/>
        <rFont val="Tahoma"/>
        <family val="2"/>
        <scheme val="minor"/>
      </rPr>
      <t>diferenta</t>
    </r>
    <r>
      <rPr>
        <sz val="11"/>
        <color theme="3" tint="0.24994659260841701"/>
        <rFont val="Tahoma"/>
        <family val="2"/>
        <scheme val="minor"/>
      </rPr>
      <t xml:space="preserve"> se extrag automat din tabelul </t>
    </r>
    <r>
      <rPr>
        <b/>
        <sz val="11"/>
        <color theme="3" tint="0.24994659260841701"/>
        <rFont val="Tahoma"/>
        <family val="2"/>
        <scheme val="minor"/>
      </rPr>
      <t xml:space="preserve">Jurnal de tranzactii.
3. </t>
    </r>
    <r>
      <rPr>
        <sz val="11"/>
        <color theme="3" tint="0.24994659260841701"/>
        <rFont val="Tahoma"/>
        <family val="2"/>
        <scheme val="minor"/>
      </rPr>
      <t>Completare</t>
    </r>
    <r>
      <rPr>
        <b/>
        <sz val="11"/>
        <color theme="3" tint="0.24994659260841701"/>
        <rFont val="Tahoma"/>
        <family val="2"/>
        <scheme val="minor"/>
      </rPr>
      <t xml:space="preserve"> Situatia conturilor de plata. </t>
    </r>
    <r>
      <rPr>
        <sz val="11"/>
        <color theme="3" tint="0.24994659260841701"/>
        <rFont val="Tahoma"/>
        <family val="2"/>
        <scheme val="minor"/>
      </rPr>
      <t xml:space="preserve">Editați lista de conturi pe care doriți să le urmăriți în detaliu (de obicei numerar, card debit, economii și una sau două cărți de credit active). Lista de conturi este folosită ca sursă pentru meniul drop-down din coloana </t>
    </r>
    <r>
      <rPr>
        <b/>
        <sz val="11"/>
        <color theme="3" tint="0.24994659260841701"/>
        <rFont val="Tahoma"/>
        <family val="2"/>
        <scheme val="minor"/>
      </rPr>
      <t>CONT DE PLATA</t>
    </r>
    <r>
      <rPr>
        <sz val="11"/>
        <color theme="3" tint="0.24994659260841701"/>
        <rFont val="Tahoma"/>
        <family val="2"/>
        <scheme val="minor"/>
      </rPr>
      <t xml:space="preserve"> din tabelul Jurnal de tranzactii. Completati care este suma disponibila in fiecare dintre conturi de plata. La categoria economisire/investitii se va adauga sau se va scadea suma depozitata sau folosita in luna in curs</t>
    </r>
    <r>
      <rPr>
        <b/>
        <sz val="11"/>
        <color theme="3" tint="0.24994659260841701"/>
        <rFont val="Tahoma"/>
        <family val="2"/>
        <scheme val="minor"/>
      </rPr>
      <t xml:space="preserve">
3. Completarea jurnalului de tranzactii</t>
    </r>
    <r>
      <rPr>
        <sz val="11"/>
        <color theme="3" tint="0.24994659260841701"/>
        <rFont val="Tahoma"/>
        <family val="2"/>
        <scheme val="minor"/>
      </rPr>
      <t xml:space="preserve">
In tabelul de Jurnal de tranzactii completati data tranzactiei, apoi selectati categoria din lista predefinita, si apoi subcategoria.  Contul de plata reprezinta cum s-a facut plata (cash, card credit, card debit) si este conform listei de la</t>
    </r>
    <r>
      <rPr>
        <b/>
        <sz val="11"/>
        <color theme="3" tint="0.24994659260841701"/>
        <rFont val="Tahoma"/>
        <family val="2"/>
        <scheme val="minor"/>
      </rPr>
      <t xml:space="preserve"> situatia conturilor de plata. Suma </t>
    </r>
    <r>
      <rPr>
        <sz val="11"/>
        <color theme="3" tint="0.24994659260841701"/>
        <rFont val="Tahoma"/>
        <family val="2"/>
        <scheme val="minor"/>
      </rPr>
      <t xml:space="preserve">se va trece pe una dintre coloane </t>
    </r>
    <r>
      <rPr>
        <b/>
        <sz val="11"/>
        <color theme="3" tint="0.24994659260841701"/>
        <rFont val="Tahoma"/>
        <family val="2"/>
        <scheme val="minor"/>
      </rPr>
      <t xml:space="preserve">Cheltuiala </t>
    </r>
    <r>
      <rPr>
        <sz val="11"/>
        <color theme="3" tint="0.24994659260841701"/>
        <rFont val="Tahoma"/>
        <family val="2"/>
        <scheme val="minor"/>
      </rPr>
      <t xml:space="preserve">(daca a fost o plata) sau </t>
    </r>
    <r>
      <rPr>
        <b/>
        <sz val="11"/>
        <color theme="3" tint="0.24994659260841701"/>
        <rFont val="Tahoma"/>
        <family val="2"/>
        <scheme val="minor"/>
      </rPr>
      <t xml:space="preserve">Incasare </t>
    </r>
    <r>
      <rPr>
        <sz val="11"/>
        <color theme="3" tint="0.24994659260841701"/>
        <rFont val="Tahoma"/>
        <family val="2"/>
        <scheme val="minor"/>
      </rPr>
      <t xml:space="preserve">(daca vorbim de un venit). 
Daca </t>
    </r>
    <r>
      <rPr>
        <b/>
        <sz val="11"/>
        <color theme="3" tint="0.24994659260841701"/>
        <rFont val="Tahoma"/>
        <family val="2"/>
        <scheme val="minor"/>
      </rPr>
      <t>folositi bani din fondul de economii</t>
    </r>
    <r>
      <rPr>
        <sz val="11"/>
        <color theme="3" tint="0.24994659260841701"/>
        <rFont val="Tahoma"/>
        <family val="2"/>
        <scheme val="minor"/>
      </rPr>
      <t xml:space="preserve"> va trebui sa completati 
- un rand cu categoria de economisire si subcategoria fondului din care luati banii si suma o treceti pe coloana de cheltuiala si 
- un rand in care veti trece categoria de venituri subcategoria transfer economii, contul in care ati transferat si suma incasata pe coloana de incasare.</t>
    </r>
  </si>
  <si>
    <t>Flux de numerar și buget personal luna</t>
  </si>
  <si>
    <t>xxxxxx</t>
  </si>
  <si>
    <t xml:space="preserve">                               Situația conturilor de plată</t>
  </si>
  <si>
    <t>Transport</t>
  </si>
  <si>
    <t>Economisire/Investiții</t>
  </si>
  <si>
    <t>BUGETAT</t>
  </si>
  <si>
    <t>Cont de pensii</t>
  </si>
  <si>
    <t>Asigurare pensie privata</t>
  </si>
  <si>
    <t>Asigurare cu componenta de economisire</t>
  </si>
  <si>
    <t>Utilizare economii</t>
  </si>
  <si>
    <t>Intretinere lunara</t>
  </si>
  <si>
    <t>Cinema/Concerte/Club</t>
  </si>
  <si>
    <t>Evenimente</t>
  </si>
  <si>
    <t>Cablu/Netflix</t>
  </si>
  <si>
    <t>x</t>
  </si>
  <si>
    <t>y</t>
  </si>
  <si>
    <t>z</t>
  </si>
  <si>
    <t>xx</t>
  </si>
  <si>
    <t>y1</t>
  </si>
  <si>
    <t>y2</t>
  </si>
  <si>
    <t>yy</t>
  </si>
  <si>
    <t>zz1</t>
  </si>
  <si>
    <t>zz2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</si>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</sst>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43" formatCode="_(* #,##0.00_);_(* \(#,##0.00\);_(* &quot;-&quot;??_);_(@_)"/>
    <numFmt numFmtId="164" formatCode="[$-418]mmmm\-yy;@"/>
    <numFmt numFmtId="165" formatCode="[$-F800]dddd\,\ mmmm\ dd\,\ yyyy"/>
    <numFmt numFmtId="166" formatCode="m/dd/yy;@"/>
  </numFmts>
  <fonts count="31" x14ac:knownFonts="1">
    <font>
      <sz val="10"/>
      <color theme="3"/>
      <name val="Tahoma"/>
      <family val="2"/>
      <scheme val="minor"/>
    </font>
    <font>
      <sz val="28"/>
      <color theme="4"/>
      <name val="Tahoma"/>
      <family val="2"/>
      <scheme val="major"/>
    </font>
    <font>
      <b/>
      <sz val="28"/>
      <color theme="4"/>
      <name val="Tahoma"/>
      <family val="2"/>
      <scheme val="major"/>
    </font>
    <font>
      <b/>
      <sz val="30"/>
      <color theme="4"/>
      <name val="Tahoma"/>
      <family val="2"/>
      <scheme val="major"/>
    </font>
    <font>
      <sz val="10"/>
      <color theme="5"/>
      <name val="Tahoma"/>
      <family val="2"/>
      <scheme val="minor"/>
    </font>
    <font>
      <b/>
      <sz val="10"/>
      <color theme="2" tint="0.79995117038483843"/>
      <name val="Tahoma"/>
      <family val="2"/>
      <scheme val="minor"/>
    </font>
    <font>
      <b/>
      <sz val="24"/>
      <color rgb="FF7030A0"/>
      <name val="Tahoma"/>
      <family val="2"/>
      <scheme val="major"/>
    </font>
    <font>
      <sz val="20"/>
      <color rgb="FF7030A0"/>
      <name val="Tahoma"/>
      <family val="2"/>
      <scheme val="minor"/>
    </font>
    <font>
      <b/>
      <sz val="20"/>
      <color rgb="FF7030A0"/>
      <name val="Tahoma"/>
      <family val="2"/>
      <scheme val="major"/>
    </font>
    <font>
      <sz val="10"/>
      <color theme="3"/>
      <name val="Tahoma"/>
      <family val="2"/>
      <scheme val="minor"/>
    </font>
    <font>
      <b/>
      <sz val="8"/>
      <name val="Trebuchet MS"/>
      <family val="2"/>
    </font>
    <font>
      <sz val="8"/>
      <name val="Tahoma"/>
      <family val="2"/>
      <scheme val="minor"/>
    </font>
    <font>
      <sz val="10"/>
      <name val="Tahoma"/>
      <family val="2"/>
      <scheme val="minor"/>
    </font>
    <font>
      <b/>
      <sz val="10"/>
      <name val="Tahoma"/>
      <family val="2"/>
      <scheme val="minor"/>
    </font>
    <font>
      <sz val="8"/>
      <name val="Trebuchet MS"/>
      <family val="2"/>
    </font>
    <font>
      <b/>
      <sz val="11"/>
      <color theme="4" tint="-0.249977111117893"/>
      <name val="Tahoma"/>
      <family val="2"/>
      <scheme val="minor"/>
    </font>
    <font>
      <b/>
      <sz val="10"/>
      <color indexed="60"/>
      <name val="Tahoma"/>
      <family val="2"/>
      <scheme val="minor"/>
    </font>
    <font>
      <sz val="8"/>
      <color theme="4"/>
      <name val="Tahoma"/>
      <family val="2"/>
      <scheme val="minor"/>
    </font>
    <font>
      <sz val="8"/>
      <name val="Tahoma"/>
      <family val="2"/>
      <scheme val="major"/>
    </font>
    <font>
      <sz val="10"/>
      <color indexed="9"/>
      <name val="Tahoma"/>
      <family val="2"/>
      <scheme val="minor"/>
    </font>
    <font>
      <sz val="10"/>
      <name val="Trebuchet MS"/>
      <family val="2"/>
    </font>
    <font>
      <sz val="9"/>
      <color indexed="81"/>
      <name val="Tahoma"/>
      <family val="2"/>
    </font>
    <font>
      <b/>
      <sz val="9"/>
      <color indexed="81"/>
      <name val="Tahoma"/>
      <family val="2"/>
    </font>
    <font>
      <sz val="8"/>
      <color theme="3"/>
      <name val="Tahoma"/>
      <family val="2"/>
      <scheme val="minor"/>
    </font>
    <font>
      <sz val="10"/>
      <name val="Arial"/>
      <family val="2"/>
    </font>
    <font>
      <sz val="18"/>
      <color theme="3"/>
      <name val="Tahoma"/>
      <family val="2"/>
      <scheme val="major"/>
    </font>
    <font>
      <b/>
      <sz val="14"/>
      <color theme="0"/>
      <name val="Tahoma"/>
      <family val="2"/>
      <scheme val="major"/>
    </font>
    <font>
      <sz val="11"/>
      <color theme="3" tint="0.24994659260841701"/>
      <name val="Tahoma"/>
      <family val="2"/>
      <scheme val="minor"/>
    </font>
    <font>
      <b/>
      <sz val="11"/>
      <color theme="3" tint="0.24994659260841701"/>
      <name val="Tahoma"/>
      <family val="2"/>
      <scheme val="minor"/>
    </font>
    <font>
      <b/>
      <sz val="14"/>
      <color rgb="FF7030A0"/>
      <name val="Tahoma"/>
      <family val="2"/>
      <scheme val="major"/>
    </font>
    <font>
      <sz val="14"/>
      <color theme="3"/>
      <name val="Tahoma"/>
      <family val="2"/>
      <scheme val="minor"/>
    </font>
  </fonts>
  <fills count="17">
    <fill>
      <patternFill patternType="none"/>
    </fill>
    <fill>
      <patternFill patternType="gray125"/>
    </fill>
    <fill>
      <patternFill patternType="solid">
        <fgColor theme="3"/>
        <bgColor indexed="64"/>
      </patternFill>
    </fill>
    <fill>
      <patternFill patternType="solid">
        <fgColor theme="2" tint="0.79998168889431442"/>
        <bgColor indexed="64"/>
      </patternFill>
    </fill>
    <fill>
      <patternFill patternType="solid">
        <fgColor theme="4"/>
        <bgColor indexed="64"/>
      </patternFill>
    </fill>
    <fill>
      <patternFill patternType="solid">
        <fgColor theme="2"/>
        <bgColor indexed="64"/>
      </patternFill>
    </fill>
    <fill>
      <patternFill patternType="solid">
        <fgColor theme="2"/>
        <bgColor theme="2" tint="0.79995117038483843"/>
      </patternFill>
    </fill>
    <fill>
      <patternFill patternType="solid">
        <fgColor theme="4"/>
        <bgColor theme="2" tint="0.79995117038483843"/>
      </patternFill>
    </fill>
    <fill>
      <patternFill patternType="solid">
        <fgColor theme="3"/>
        <bgColor theme="2" tint="0.79995117038483843"/>
      </patternFill>
    </fill>
    <fill>
      <patternFill patternType="solid">
        <fgColor theme="0"/>
        <bgColor theme="2" tint="0.79992065187536243"/>
      </patternFill>
    </fill>
    <fill>
      <patternFill patternType="solid">
        <fgColor theme="0"/>
        <bgColor theme="2" tint="0.79995117038483843"/>
      </patternFill>
    </fill>
    <fill>
      <patternFill patternType="solid">
        <fgColor theme="0"/>
        <bgColor indexed="64"/>
      </patternFill>
    </fill>
    <fill>
      <patternFill patternType="solid">
        <fgColor theme="0" tint="-4.9989318521683403E-2"/>
        <bgColor indexed="64"/>
      </patternFill>
    </fill>
    <fill>
      <patternFill patternType="solid">
        <fgColor theme="5" tint="-0.249977111117893"/>
        <bgColor theme="2"/>
      </patternFill>
    </fill>
    <fill>
      <patternFill patternType="solid">
        <fgColor theme="5" tint="0.39997558519241921"/>
        <bgColor theme="2"/>
      </patternFill>
    </fill>
    <fill>
      <patternFill patternType="solid">
        <fgColor theme="4" tint="-0.24994659260841701"/>
        <bgColor indexed="64"/>
      </patternFill>
    </fill>
    <fill>
      <patternFill patternType="solid">
        <fgColor theme="4" tint="0.39997558519241921"/>
        <bgColor indexed="64"/>
      </patternFill>
    </fill>
  </fills>
  <borders count="11">
    <border>
      <left/>
      <right/>
      <top/>
      <bottom/>
      <diagonal/>
    </border>
    <border>
      <left style="dotted">
        <color theme="2" tint="0.79995117038483843"/>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right/>
      <top style="double">
        <color auto="1"/>
      </top>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dotted">
        <color theme="2" tint="0.79995117038483843"/>
      </left>
      <right style="thin">
        <color theme="5"/>
      </right>
      <top style="thin">
        <color indexed="55"/>
      </top>
      <bottom style="medium">
        <color theme="5"/>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style="thin">
        <color indexed="55"/>
      </left>
      <right/>
      <top style="thin">
        <color indexed="55"/>
      </top>
      <bottom/>
      <diagonal/>
    </border>
  </borders>
  <cellStyleXfs count="7">
    <xf numFmtId="0" fontId="0" fillId="6" borderId="0">
      <alignment vertical="center"/>
    </xf>
    <xf numFmtId="0" fontId="3" fillId="5"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24" fillId="0" borderId="0"/>
    <xf numFmtId="9" fontId="24" fillId="0" borderId="0" applyFont="0" applyFill="0" applyBorder="0" applyAlignment="0" applyProtection="0"/>
    <xf numFmtId="0" fontId="25" fillId="0" borderId="0" applyNumberFormat="0" applyFill="0" applyBorder="0" applyAlignment="0" applyProtection="0"/>
  </cellStyleXfs>
  <cellXfs count="80">
    <xf numFmtId="0" fontId="0" fillId="6" borderId="0" xfId="0">
      <alignment vertical="center"/>
    </xf>
    <xf numFmtId="0" fontId="0" fillId="6" borderId="0" xfId="0" pivotButton="1">
      <alignment vertical="center"/>
    </xf>
    <xf numFmtId="0" fontId="0" fillId="3" borderId="0" xfId="0" applyFill="1">
      <alignment vertical="center"/>
    </xf>
    <xf numFmtId="0" fontId="0" fillId="2" borderId="0" xfId="0" applyFill="1">
      <alignment vertical="center"/>
    </xf>
    <xf numFmtId="0" fontId="1" fillId="4" borderId="0" xfId="0" applyFont="1" applyFill="1">
      <alignment vertical="center"/>
    </xf>
    <xf numFmtId="0" fontId="0" fillId="4" borderId="0" xfId="0" applyFill="1">
      <alignment vertical="center"/>
    </xf>
    <xf numFmtId="0" fontId="2" fillId="3" borderId="0" xfId="0" applyFont="1" applyFill="1">
      <alignment vertical="center"/>
    </xf>
    <xf numFmtId="0" fontId="3" fillId="3" borderId="0" xfId="1" applyFill="1" applyAlignment="1">
      <alignment vertical="center"/>
    </xf>
    <xf numFmtId="0" fontId="0" fillId="6" borderId="0" xfId="0" applyAlignment="1">
      <alignment horizontal="left" vertical="center" indent="1"/>
    </xf>
    <xf numFmtId="0" fontId="0" fillId="7" borderId="0" xfId="0" applyFill="1">
      <alignment vertical="center"/>
    </xf>
    <xf numFmtId="0" fontId="3" fillId="4" borderId="0" xfId="1" applyFill="1" applyAlignment="1">
      <alignment vertical="center"/>
    </xf>
    <xf numFmtId="0" fontId="0" fillId="8" borderId="0" xfId="0" applyFill="1">
      <alignment vertical="center"/>
    </xf>
    <xf numFmtId="164" fontId="0" fillId="6" borderId="0" xfId="0" applyNumberFormat="1" applyAlignment="1">
      <alignment horizontal="left" vertical="center"/>
    </xf>
    <xf numFmtId="0" fontId="5" fillId="8" borderId="0" xfId="0" applyFont="1" applyFill="1">
      <alignment vertical="center"/>
    </xf>
    <xf numFmtId="0" fontId="0" fillId="10" borderId="0" xfId="0" applyFill="1">
      <alignment vertical="center"/>
    </xf>
    <xf numFmtId="0" fontId="4" fillId="10" borderId="0" xfId="0" applyFont="1" applyFill="1">
      <alignment vertical="center"/>
    </xf>
    <xf numFmtId="0" fontId="0" fillId="10" borderId="0" xfId="0" applyFill="1" applyAlignment="1">
      <alignment horizontal="left" vertical="center"/>
    </xf>
    <xf numFmtId="0" fontId="0" fillId="0" borderId="0" xfId="0" applyFill="1">
      <alignment vertical="center"/>
    </xf>
    <xf numFmtId="0" fontId="7" fillId="0" borderId="0" xfId="0" applyFont="1" applyFill="1">
      <alignment vertical="center"/>
    </xf>
    <xf numFmtId="0" fontId="8" fillId="0" borderId="0" xfId="1" applyFont="1" applyFill="1" applyAlignment="1">
      <alignment vertical="center" wrapText="1"/>
    </xf>
    <xf numFmtId="0" fontId="8" fillId="0" borderId="0" xfId="1" applyFont="1" applyFill="1" applyAlignment="1">
      <alignment vertical="center"/>
    </xf>
    <xf numFmtId="0" fontId="10" fillId="6" borderId="0" xfId="0" applyFont="1" applyAlignment="1">
      <alignment horizontal="right"/>
    </xf>
    <xf numFmtId="0" fontId="11" fillId="6" borderId="0" xfId="0" applyFont="1" applyAlignment="1"/>
    <xf numFmtId="0" fontId="11" fillId="6" borderId="0" xfId="0" applyFont="1">
      <alignment vertical="center"/>
    </xf>
    <xf numFmtId="0" fontId="13" fillId="6" borderId="0" xfId="0" applyFont="1" applyAlignment="1">
      <alignment horizontal="right" vertical="center" indent="1"/>
    </xf>
    <xf numFmtId="0" fontId="14" fillId="6" borderId="0" xfId="0" applyFont="1" applyAlignment="1"/>
    <xf numFmtId="0" fontId="15" fillId="12" borderId="0" xfId="0" applyFont="1" applyFill="1" applyAlignment="1">
      <alignment horizontal="right" vertical="center"/>
    </xf>
    <xf numFmtId="0" fontId="12" fillId="6" borderId="0" xfId="0" applyFont="1" applyAlignment="1" applyProtection="1">
      <alignment horizontal="right" vertical="center" indent="1"/>
      <protection locked="0"/>
    </xf>
    <xf numFmtId="0" fontId="17" fillId="6" borderId="0" xfId="0" applyFont="1" applyAlignment="1"/>
    <xf numFmtId="0" fontId="19" fillId="6" borderId="0" xfId="0" applyFont="1">
      <alignment vertical="center"/>
    </xf>
    <xf numFmtId="0" fontId="20" fillId="6" borderId="0" xfId="0" applyFont="1" applyAlignment="1"/>
    <xf numFmtId="0" fontId="12" fillId="6" borderId="0" xfId="0" applyFont="1" applyAlignment="1"/>
    <xf numFmtId="0" fontId="12" fillId="6" borderId="0" xfId="0" applyFont="1" applyProtection="1">
      <alignment vertical="center"/>
      <protection locked="0"/>
    </xf>
    <xf numFmtId="0" fontId="12" fillId="6" borderId="0" xfId="0" applyFont="1">
      <alignment vertical="center"/>
    </xf>
    <xf numFmtId="0" fontId="13" fillId="6" borderId="0" xfId="0" applyFont="1" applyAlignment="1"/>
    <xf numFmtId="0" fontId="12" fillId="6" borderId="0" xfId="0" applyFont="1" applyAlignment="1">
      <alignment horizontal="left" vertical="center"/>
    </xf>
    <xf numFmtId="0" fontId="20" fillId="6" borderId="0" xfId="0" applyFont="1" applyAlignment="1">
      <alignment horizontal="left"/>
    </xf>
    <xf numFmtId="0" fontId="23" fillId="10" borderId="0" xfId="0" applyFont="1" applyFill="1">
      <alignment vertical="center"/>
    </xf>
    <xf numFmtId="0" fontId="23" fillId="9" borderId="0" xfId="0" applyFont="1" applyFill="1">
      <alignment vertical="center"/>
    </xf>
    <xf numFmtId="164" fontId="23" fillId="10" borderId="0" xfId="0" applyNumberFormat="1" applyFont="1" applyFill="1">
      <alignment vertical="center"/>
    </xf>
    <xf numFmtId="0" fontId="15" fillId="12" borderId="4" xfId="0" applyFont="1" applyFill="1" applyBorder="1" applyAlignment="1">
      <alignment horizontal="right" vertical="center"/>
    </xf>
    <xf numFmtId="0" fontId="13" fillId="6" borderId="0" xfId="0" applyFont="1" applyAlignment="1">
      <alignment horizontal="right" vertical="center" wrapText="1" indent="1"/>
    </xf>
    <xf numFmtId="38" fontId="16" fillId="12" borderId="0" xfId="3" applyNumberFormat="1" applyFont="1" applyFill="1" applyBorder="1" applyAlignment="1">
      <alignment horizontal="right" vertical="center" shrinkToFit="1"/>
    </xf>
    <xf numFmtId="38" fontId="16" fillId="12" borderId="4" xfId="3" applyNumberFormat="1" applyFont="1" applyFill="1" applyBorder="1" applyAlignment="1">
      <alignment horizontal="right" vertical="center" shrinkToFit="1"/>
    </xf>
    <xf numFmtId="38" fontId="12" fillId="0" borderId="2" xfId="2" applyNumberFormat="1" applyFont="1" applyFill="1" applyBorder="1" applyAlignment="1" applyProtection="1">
      <alignment vertical="center"/>
      <protection locked="0"/>
    </xf>
    <xf numFmtId="38" fontId="12" fillId="12" borderId="0" xfId="2" applyNumberFormat="1" applyFont="1" applyFill="1" applyBorder="1" applyAlignment="1">
      <alignment vertical="center"/>
    </xf>
    <xf numFmtId="38" fontId="12" fillId="0" borderId="3" xfId="2" applyNumberFormat="1" applyFont="1" applyFill="1" applyBorder="1" applyAlignment="1" applyProtection="1">
      <alignment vertical="center"/>
      <protection locked="0"/>
    </xf>
    <xf numFmtId="38" fontId="13" fillId="6" borderId="0" xfId="0" applyNumberFormat="1" applyFont="1" applyAlignment="1">
      <alignment horizontal="right" vertical="center" indent="1"/>
    </xf>
    <xf numFmtId="0" fontId="13" fillId="6" borderId="0" xfId="0" applyFont="1" applyAlignment="1">
      <alignment horizontal="center" vertical="center"/>
    </xf>
    <xf numFmtId="0" fontId="5" fillId="13" borderId="1" xfId="0" applyFont="1" applyFill="1" applyBorder="1" applyAlignment="1">
      <alignment horizontal="left" vertical="center" wrapText="1" indent="1"/>
    </xf>
    <xf numFmtId="0" fontId="13" fillId="13" borderId="1" xfId="0" applyFont="1" applyFill="1" applyBorder="1" applyAlignment="1">
      <alignment horizontal="left" vertical="center" wrapText="1" indent="1"/>
    </xf>
    <xf numFmtId="0" fontId="13" fillId="14" borderId="1" xfId="0" applyFont="1" applyFill="1" applyBorder="1" applyAlignment="1">
      <alignment horizontal="left" vertical="center" wrapText="1" indent="1"/>
    </xf>
    <xf numFmtId="0" fontId="11" fillId="6" borderId="3" xfId="0" applyFont="1" applyBorder="1" applyAlignment="1" applyProtection="1">
      <alignment horizontal="center" vertical="center" shrinkToFit="1"/>
      <protection locked="0"/>
    </xf>
    <xf numFmtId="0" fontId="11" fillId="6" borderId="3" xfId="0" applyFont="1" applyBorder="1" applyAlignment="1" applyProtection="1">
      <alignment vertical="center" shrinkToFit="1"/>
      <protection locked="0"/>
    </xf>
    <xf numFmtId="38" fontId="12" fillId="12" borderId="0" xfId="2" applyNumberFormat="1" applyFont="1" applyFill="1" applyAlignment="1">
      <alignment vertical="center"/>
    </xf>
    <xf numFmtId="3" fontId="12" fillId="0" borderId="5" xfId="2" applyNumberFormat="1" applyFont="1" applyFill="1" applyBorder="1" applyAlignment="1" applyProtection="1">
      <alignment vertical="center"/>
      <protection locked="0"/>
    </xf>
    <xf numFmtId="3" fontId="0" fillId="12" borderId="0" xfId="2" applyNumberFormat="1" applyFont="1" applyFill="1" applyBorder="1" applyAlignment="1">
      <alignment vertical="center"/>
    </xf>
    <xf numFmtId="3" fontId="12" fillId="12" borderId="0" xfId="2" applyNumberFormat="1" applyFont="1" applyFill="1" applyBorder="1" applyAlignment="1">
      <alignment vertical="center"/>
    </xf>
    <xf numFmtId="3" fontId="13" fillId="14" borderId="7" xfId="0" applyNumberFormat="1" applyFont="1" applyFill="1" applyBorder="1" applyAlignment="1">
      <alignment horizontal="left" vertical="center" wrapText="1" indent="1"/>
    </xf>
    <xf numFmtId="3" fontId="12" fillId="6" borderId="0" xfId="0" applyNumberFormat="1" applyFont="1" applyProtection="1">
      <alignment vertical="center"/>
      <protection locked="0"/>
    </xf>
    <xf numFmtId="3" fontId="12" fillId="0" borderId="6" xfId="0" applyNumberFormat="1" applyFont="1" applyFill="1" applyBorder="1" applyProtection="1">
      <alignment vertical="center"/>
      <protection locked="0"/>
    </xf>
    <xf numFmtId="3" fontId="12" fillId="12" borderId="0" xfId="0" applyNumberFormat="1" applyFont="1" applyFill="1">
      <alignment vertical="center"/>
    </xf>
    <xf numFmtId="0" fontId="23" fillId="6" borderId="0" xfId="0" applyFont="1" applyAlignment="1">
      <alignment horizontal="left" vertical="center" indent="1"/>
    </xf>
    <xf numFmtId="0" fontId="18" fillId="10" borderId="0" xfId="0" applyFont="1" applyFill="1">
      <alignment vertical="center"/>
    </xf>
    <xf numFmtId="0" fontId="14" fillId="10" borderId="0" xfId="0" applyFont="1" applyFill="1" applyAlignment="1"/>
    <xf numFmtId="0" fontId="11" fillId="10" borderId="0" xfId="0" applyFont="1" applyFill="1" applyAlignment="1"/>
    <xf numFmtId="0" fontId="30" fillId="10" borderId="0" xfId="0" applyFont="1" applyFill="1">
      <alignment vertical="center"/>
    </xf>
    <xf numFmtId="0" fontId="11" fillId="6" borderId="9" xfId="0" applyFont="1" applyBorder="1" applyAlignment="1" applyProtection="1">
      <alignment vertical="center" shrinkToFit="1"/>
      <protection locked="0"/>
    </xf>
    <xf numFmtId="0" fontId="11" fillId="6" borderId="10" xfId="0" applyFont="1" applyBorder="1" applyAlignment="1" applyProtection="1">
      <alignment vertical="center" shrinkToFit="1"/>
      <protection locked="0"/>
    </xf>
    <xf numFmtId="0" fontId="14" fillId="10" borderId="8" xfId="0" applyFont="1" applyFill="1" applyBorder="1" applyAlignment="1"/>
    <xf numFmtId="0" fontId="10" fillId="10" borderId="8" xfId="0" applyFont="1" applyFill="1" applyBorder="1" applyAlignment="1"/>
    <xf numFmtId="166" fontId="11" fillId="10" borderId="2" xfId="0" applyNumberFormat="1" applyFont="1" applyFill="1" applyBorder="1" applyAlignment="1" applyProtection="1">
      <alignment horizontal="right" vertical="center" shrinkToFit="1"/>
      <protection locked="0"/>
    </xf>
    <xf numFmtId="166" fontId="11" fillId="10" borderId="3" xfId="0" applyNumberFormat="1" applyFont="1" applyFill="1" applyBorder="1" applyAlignment="1" applyProtection="1">
      <alignment horizontal="right" vertical="center" shrinkToFit="1"/>
      <protection locked="0"/>
    </xf>
    <xf numFmtId="0" fontId="26" fillId="15" borderId="0" xfId="4" applyFont="1" applyFill="1" applyAlignment="1">
      <alignment horizontal="center" vertical="center"/>
    </xf>
    <xf numFmtId="0" fontId="27" fillId="16" borderId="0" xfId="4" applyFont="1" applyFill="1" applyAlignment="1">
      <alignment horizontal="left" vertical="top" wrapText="1"/>
    </xf>
    <xf numFmtId="0" fontId="6" fillId="11" borderId="0" xfId="1" applyFont="1" applyFill="1" applyAlignment="1">
      <alignment horizontal="center" vertical="center"/>
    </xf>
    <xf numFmtId="0" fontId="8" fillId="11" borderId="0" xfId="1" applyFont="1" applyFill="1" applyAlignment="1">
      <alignment horizontal="left" vertical="center"/>
    </xf>
    <xf numFmtId="0" fontId="29" fillId="11" borderId="0" xfId="1" applyFont="1" applyFill="1" applyAlignment="1">
      <alignment vertical="center"/>
    </xf>
    <xf numFmtId="0" fontId="8" fillId="11" borderId="0" xfId="1" applyFont="1" applyFill="1" applyAlignment="1">
      <alignment horizontal="center" vertical="center"/>
    </xf>
    <xf numFmtId="0" fontId="0" fillId="6" borderId="0" xfId="0" applyAlignment="1">
      <alignment vertical="center" wrapText="1"/>
    </xf>
  </cellXfs>
  <cellStyles count="7">
    <cellStyle name="Comma" xfId="2" builtinId="3"/>
    <cellStyle name="Currency" xfId="3" builtinId="4"/>
    <cellStyle name="Normal" xfId="0" builtinId="0" customBuiltin="1"/>
    <cellStyle name="Normal 2" xfId="4" xr:uid="{F453C71F-139D-4841-8BAD-97759DCE9ADE}"/>
    <cellStyle name="Percent 2" xfId="5" xr:uid="{187E5F65-51A7-4270-95AC-3CE7D5CBFC79}"/>
    <cellStyle name="Title" xfId="1" builtinId="15" customBuiltin="1"/>
    <cellStyle name="Title 2" xfId="6" xr:uid="{96BD64C7-A70E-4CD4-857D-C20F0E2F7047}"/>
  </cellStyles>
  <dxfs count="137">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dxf>
    <dxf>
      <font>
        <b val="0"/>
        <i val="0"/>
        <strike val="0"/>
        <condense val="0"/>
        <extend val="0"/>
        <outline val="0"/>
        <shadow val="0"/>
        <u val="none"/>
        <vertAlign val="baseline"/>
        <sz val="10"/>
        <color auto="1"/>
        <name val="Tahoma"/>
        <family val="2"/>
        <scheme val="minor"/>
      </font>
      <numFmt numFmtId="3" formatCode="#,##0"/>
      <fill>
        <patternFill patternType="none">
          <fgColor indexed="64"/>
          <bgColor indexed="65"/>
        </patternFill>
      </fill>
      <border diagonalUp="0" diagonalDown="0" outline="0">
        <left style="thin">
          <color indexed="55"/>
        </left>
        <right style="thin">
          <color indexed="55"/>
        </right>
        <top/>
        <bottom/>
      </border>
      <protection locked="0" hidden="0"/>
    </dxf>
    <dxf>
      <font>
        <b val="0"/>
        <i val="0"/>
        <strike val="0"/>
        <condense val="0"/>
        <extend val="0"/>
        <outline val="0"/>
        <shadow val="0"/>
        <u val="none"/>
        <vertAlign val="baseline"/>
        <sz val="10"/>
        <color auto="1"/>
        <name val="Tahoma"/>
        <family val="2"/>
        <scheme val="minor"/>
      </font>
      <protection locked="0" hidden="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dxf>
    <dxf>
      <font>
        <b val="0"/>
        <i val="0"/>
        <strike val="0"/>
        <condense val="0"/>
        <extend val="0"/>
        <outline val="0"/>
        <shadow val="0"/>
        <u val="none"/>
        <vertAlign val="baseline"/>
        <sz val="10"/>
        <color auto="1"/>
        <name val="Tahoma"/>
        <family val="2"/>
        <scheme val="minor"/>
      </font>
      <numFmt numFmtId="3" formatCode="#,##0"/>
      <fill>
        <patternFill patternType="none">
          <fgColor indexed="64"/>
          <bgColor indexed="65"/>
        </patternFill>
      </fill>
      <border diagonalUp="0" diagonalDown="0" outline="0">
        <left style="thin">
          <color indexed="55"/>
        </left>
        <right style="thin">
          <color indexed="55"/>
        </right>
        <top/>
        <bottom/>
      </border>
      <protection locked="0" hidden="0"/>
    </dxf>
    <dxf>
      <font>
        <b val="0"/>
        <i val="0"/>
        <strike val="0"/>
        <condense val="0"/>
        <extend val="0"/>
        <outline val="0"/>
        <shadow val="0"/>
        <u val="none"/>
        <vertAlign val="baseline"/>
        <sz val="10"/>
        <color auto="1"/>
        <name val="Tahoma"/>
        <family val="2"/>
        <scheme val="minor"/>
      </font>
      <protection locked="0" hidden="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dxf>
    <dxf>
      <font>
        <b val="0"/>
        <i val="0"/>
        <strike val="0"/>
        <condense val="0"/>
        <extend val="0"/>
        <outline val="0"/>
        <shadow val="0"/>
        <u val="none"/>
        <vertAlign val="baseline"/>
        <sz val="10"/>
        <color auto="1"/>
        <name val="Tahoma"/>
        <family val="2"/>
        <scheme val="minor"/>
      </font>
      <numFmt numFmtId="3" formatCode="#,##0"/>
      <fill>
        <patternFill patternType="none">
          <fgColor indexed="64"/>
          <bgColor indexed="65"/>
        </patternFill>
      </fill>
      <border diagonalUp="0" diagonalDown="0" outline="0">
        <left style="thin">
          <color indexed="55"/>
        </left>
        <right style="thin">
          <color indexed="55"/>
        </right>
        <top/>
        <bottom/>
      </border>
      <protection locked="0" hidden="0"/>
    </dxf>
    <dxf>
      <font>
        <b val="0"/>
        <i val="0"/>
        <strike val="0"/>
        <condense val="0"/>
        <extend val="0"/>
        <outline val="0"/>
        <shadow val="0"/>
        <u val="none"/>
        <vertAlign val="baseline"/>
        <sz val="10"/>
        <color auto="1"/>
        <name val="Tahoma"/>
        <family val="2"/>
        <scheme val="minor"/>
      </font>
      <protection locked="0" hidden="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dxf>
    <dxf>
      <font>
        <b val="0"/>
        <i val="0"/>
        <strike val="0"/>
        <condense val="0"/>
        <extend val="0"/>
        <outline val="0"/>
        <shadow val="0"/>
        <u val="none"/>
        <vertAlign val="baseline"/>
        <sz val="10"/>
        <color auto="1"/>
        <name val="Tahoma"/>
        <family val="2"/>
        <scheme val="minor"/>
      </font>
      <numFmt numFmtId="3" formatCode="#,##0"/>
      <fill>
        <patternFill patternType="none">
          <fgColor indexed="64"/>
          <bgColor indexed="65"/>
        </patternFill>
      </fill>
      <border diagonalUp="0" diagonalDown="0" outline="0">
        <left style="thin">
          <color indexed="55"/>
        </left>
        <right style="thin">
          <color indexed="55"/>
        </right>
        <top/>
        <bottom/>
      </border>
      <protection locked="0" hidden="0"/>
    </dxf>
    <dxf>
      <font>
        <b val="0"/>
        <i val="0"/>
        <strike val="0"/>
        <condense val="0"/>
        <extend val="0"/>
        <outline val="0"/>
        <shadow val="0"/>
        <u val="none"/>
        <vertAlign val="baseline"/>
        <sz val="10"/>
        <color auto="1"/>
        <name val="Tahoma"/>
        <family val="2"/>
        <scheme val="minor"/>
      </font>
      <protection locked="0" hidden="0"/>
    </dxf>
    <dxf>
      <font>
        <b val="0"/>
        <i val="0"/>
        <strike val="0"/>
        <condense val="0"/>
        <extend val="0"/>
        <outline val="0"/>
        <shadow val="0"/>
        <u val="none"/>
        <vertAlign val="baseline"/>
        <sz val="10"/>
        <color theme="3"/>
        <name val="Tahoma"/>
        <family val="2"/>
        <scheme val="minor"/>
      </font>
      <fill>
        <patternFill patternType="solid">
          <fgColor theme="2" tint="0.79995117038483843"/>
          <bgColor theme="2"/>
        </patternFill>
      </fill>
      <alignment horizontal="left" vertical="center" textRotation="0" wrapText="0" indent="1" justifyLastLine="0" shrinkToFit="0" readingOrder="0"/>
    </dxf>
    <dxf>
      <font>
        <b val="0"/>
        <i val="0"/>
        <strike val="0"/>
        <condense val="0"/>
        <extend val="0"/>
        <outline val="0"/>
        <shadow val="0"/>
        <u val="none"/>
        <vertAlign val="baseline"/>
        <sz val="10"/>
        <color theme="3"/>
        <name val="Tahoma"/>
        <family val="2"/>
        <scheme val="minor"/>
      </font>
      <fill>
        <patternFill patternType="solid">
          <fgColor theme="2" tint="0.79995117038483843"/>
          <bgColor theme="2"/>
        </patternFill>
      </fill>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indent="1" justifyLastLine="0" shrinkToFit="0" readingOrder="0"/>
    </dxf>
    <dxf>
      <font>
        <b/>
        <sz val="14"/>
        <color indexed="63"/>
        <name val="Calibri Light"/>
        <family val="2"/>
        <scheme val="none"/>
      </font>
      <alignment horizontal="left" vertical="center" textRotation="0" wrapText="0" indent="1" justifyLastLine="0" shrinkToFit="0" readingOrder="0"/>
      <border diagonalUp="0" diagonalDown="0" outline="0">
        <left style="thin">
          <color indexed="64"/>
        </left>
        <right style="thin">
          <color indexed="22"/>
        </right>
        <top style="thin">
          <color indexed="22"/>
        </top>
        <bottom style="thin">
          <color indexed="22"/>
        </bottom>
      </border>
    </dxf>
    <dxf>
      <font>
        <b/>
        <sz val="14"/>
        <color indexed="63"/>
        <name val="Calibri Light"/>
        <family val="2"/>
        <scheme val="none"/>
      </font>
      <alignment horizontal="lef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fill>
        <patternFill patternType="solid">
          <fgColor theme="2" tint="0.79995117038483843"/>
          <bgColor theme="3"/>
        </patternFill>
      </fill>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3" formatCode="#,##0"/>
      <fill>
        <patternFill patternType="none">
          <fgColor indexed="64"/>
          <bgColor indexed="65"/>
        </patternFill>
      </fill>
      <border diagonalUp="0" diagonalDown="0" outline="0">
        <left style="thin">
          <color indexed="55"/>
        </left>
        <right style="thin">
          <color indexed="55"/>
        </right>
        <top/>
        <bottom/>
      </border>
      <protection locked="0" hidden="0"/>
    </dxf>
    <dxf>
      <font>
        <b val="0"/>
        <i val="0"/>
        <strike val="0"/>
        <condense val="0"/>
        <extend val="0"/>
        <outline val="0"/>
        <shadow val="0"/>
        <u val="none"/>
        <vertAlign val="baseline"/>
        <sz val="10"/>
        <color auto="1"/>
        <name val="Tahoma"/>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55"/>
        </left>
        <right style="thin">
          <color indexed="55"/>
        </right>
        <top/>
        <bottom style="thin">
          <color indexed="55"/>
        </bottom>
      </border>
      <protection locked="0" hidden="0"/>
    </dxf>
    <dxf>
      <font>
        <b val="0"/>
        <i val="0"/>
        <strike val="0"/>
        <condense val="0"/>
        <extend val="0"/>
        <outline val="0"/>
        <shadow val="0"/>
        <u val="none"/>
        <vertAlign val="baseline"/>
        <sz val="10"/>
        <color auto="1"/>
        <name val="Tahoma"/>
        <family val="2"/>
        <scheme val="minor"/>
      </font>
      <protection locked="0" hidden="0"/>
    </dxf>
    <dxf>
      <font>
        <b val="0"/>
        <i val="0"/>
        <strike val="0"/>
        <condense val="0"/>
        <extend val="0"/>
        <outline val="0"/>
        <shadow val="0"/>
        <u val="none"/>
        <vertAlign val="baseline"/>
        <sz val="10"/>
        <color auto="1"/>
        <name val="Tahoma"/>
        <family val="2"/>
        <scheme val="minor"/>
      </font>
      <protection locked="0" hidden="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3" formatCode="#,##0"/>
      <fill>
        <patternFill patternType="none">
          <fgColor indexed="64"/>
          <bgColor indexed="65"/>
        </patternFill>
      </fill>
      <border diagonalUp="0" diagonalDown="0" outline="0">
        <left style="thin">
          <color indexed="55"/>
        </left>
        <right style="thin">
          <color indexed="55"/>
        </right>
        <top/>
        <bottom/>
      </border>
      <protection locked="0" hidden="0"/>
    </dxf>
    <dxf>
      <font>
        <b val="0"/>
        <i val="0"/>
        <strike val="0"/>
        <condense val="0"/>
        <extend val="0"/>
        <outline val="0"/>
        <shadow val="0"/>
        <u val="none"/>
        <vertAlign val="baseline"/>
        <sz val="10"/>
        <color auto="1"/>
        <name val="Tahoma"/>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55"/>
        </left>
        <right style="thin">
          <color indexed="55"/>
        </right>
        <top/>
        <bottom style="thin">
          <color indexed="55"/>
        </bottom>
      </border>
      <protection locked="0" hidden="0"/>
    </dxf>
    <dxf>
      <font>
        <b val="0"/>
        <i val="0"/>
        <strike val="0"/>
        <condense val="0"/>
        <extend val="0"/>
        <outline val="0"/>
        <shadow val="0"/>
        <u val="none"/>
        <vertAlign val="baseline"/>
        <sz val="10"/>
        <color auto="1"/>
        <name val="Tahoma"/>
        <family val="2"/>
        <scheme val="minor"/>
      </font>
      <protection locked="0" hidden="0"/>
    </dxf>
    <dxf>
      <font>
        <b val="0"/>
        <i val="0"/>
        <strike val="0"/>
        <condense val="0"/>
        <extend val="0"/>
        <outline val="0"/>
        <shadow val="0"/>
        <u val="none"/>
        <vertAlign val="baseline"/>
        <sz val="10"/>
        <color auto="1"/>
        <name val="Tahoma"/>
        <family val="2"/>
        <scheme val="minor"/>
      </font>
      <protection locked="0" hidden="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55"/>
        </left>
        <right style="thin">
          <color indexed="55"/>
        </right>
        <top/>
        <bottom style="thin">
          <color indexed="55"/>
        </bottom>
      </border>
      <protection locked="0" hidden="0"/>
    </dxf>
    <dxf>
      <font>
        <b val="0"/>
        <i val="0"/>
        <strike val="0"/>
        <condense val="0"/>
        <extend val="0"/>
        <outline val="0"/>
        <shadow val="0"/>
        <u val="none"/>
        <vertAlign val="baseline"/>
        <sz val="10"/>
        <color auto="1"/>
        <name val="Tahoma"/>
        <family val="2"/>
        <scheme val="minor"/>
      </font>
      <protection locked="0" hidden="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3" formatCode="#,##0"/>
      <fill>
        <patternFill patternType="none">
          <fgColor indexed="64"/>
          <bgColor indexed="65"/>
        </patternFill>
      </fill>
      <border diagonalUp="0" diagonalDown="0" outline="0">
        <left style="thin">
          <color indexed="55"/>
        </left>
        <right style="thin">
          <color indexed="55"/>
        </right>
        <top/>
        <bottom/>
      </border>
      <protection locked="0" hidden="0"/>
    </dxf>
    <dxf>
      <font>
        <b val="0"/>
        <i val="0"/>
        <strike val="0"/>
        <condense val="0"/>
        <extend val="0"/>
        <outline val="0"/>
        <shadow val="0"/>
        <u val="none"/>
        <vertAlign val="baseline"/>
        <sz val="10"/>
        <color auto="1"/>
        <name val="Tahoma"/>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55"/>
        </left>
        <right style="thin">
          <color indexed="55"/>
        </right>
        <top/>
        <bottom style="thin">
          <color indexed="55"/>
        </bottom>
      </border>
      <protection locked="0" hidden="0"/>
    </dxf>
    <dxf>
      <font>
        <b val="0"/>
        <i val="0"/>
        <strike val="0"/>
        <condense val="0"/>
        <extend val="0"/>
        <outline val="0"/>
        <shadow val="0"/>
        <u val="none"/>
        <vertAlign val="baseline"/>
        <sz val="10"/>
        <color auto="1"/>
        <name val="Tahoma"/>
        <family val="2"/>
        <scheme val="minor"/>
      </font>
      <protection locked="0" hidden="0"/>
    </dxf>
    <dxf>
      <font>
        <b val="0"/>
        <i val="0"/>
        <strike val="0"/>
        <condense val="0"/>
        <extend val="0"/>
        <outline val="0"/>
        <shadow val="0"/>
        <u val="none"/>
        <vertAlign val="baseline"/>
        <sz val="10"/>
        <color auto="1"/>
        <name val="Tahoma"/>
        <family val="2"/>
        <scheme val="minor"/>
      </font>
      <protection locked="0" hidden="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3" formatCode="#,##0"/>
      <fill>
        <patternFill patternType="none">
          <fgColor indexed="64"/>
          <bgColor indexed="65"/>
        </patternFill>
      </fill>
      <border diagonalUp="0" diagonalDown="0" outline="0">
        <left style="thin">
          <color indexed="55"/>
        </left>
        <right style="thin">
          <color indexed="55"/>
        </right>
        <top/>
        <bottom/>
      </border>
      <protection locked="0" hidden="0"/>
    </dxf>
    <dxf>
      <font>
        <b val="0"/>
        <i val="0"/>
        <strike val="0"/>
        <condense val="0"/>
        <extend val="0"/>
        <outline val="0"/>
        <shadow val="0"/>
        <u val="none"/>
        <vertAlign val="baseline"/>
        <sz val="10"/>
        <color auto="1"/>
        <name val="Tahoma"/>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55"/>
        </left>
        <right style="thin">
          <color indexed="55"/>
        </right>
        <top/>
        <bottom style="thin">
          <color indexed="55"/>
        </bottom>
      </border>
      <protection locked="0" hidden="0"/>
    </dxf>
    <dxf>
      <font>
        <b val="0"/>
        <i val="0"/>
        <strike val="0"/>
        <condense val="0"/>
        <extend val="0"/>
        <outline val="0"/>
        <shadow val="0"/>
        <u val="none"/>
        <vertAlign val="baseline"/>
        <sz val="10"/>
        <color auto="1"/>
        <name val="Tahoma"/>
        <family val="2"/>
        <scheme val="minor"/>
      </font>
      <protection locked="0" hidden="0"/>
    </dxf>
    <dxf>
      <font>
        <b val="0"/>
        <i val="0"/>
        <strike val="0"/>
        <condense val="0"/>
        <extend val="0"/>
        <outline val="0"/>
        <shadow val="0"/>
        <u val="none"/>
        <vertAlign val="baseline"/>
        <sz val="10"/>
        <color auto="1"/>
        <name val="Tahoma"/>
        <family val="2"/>
        <scheme val="minor"/>
      </font>
      <protection locked="0" hidden="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3" formatCode="#,##0"/>
      <fill>
        <patternFill patternType="none">
          <fgColor indexed="64"/>
          <bgColor indexed="65"/>
        </patternFill>
      </fill>
      <border diagonalUp="0" diagonalDown="0" outline="0">
        <left style="thin">
          <color indexed="55"/>
        </left>
        <right style="thin">
          <color indexed="55"/>
        </right>
        <top/>
        <bottom/>
      </border>
      <protection locked="0" hidden="0"/>
    </dxf>
    <dxf>
      <font>
        <b val="0"/>
        <i val="0"/>
        <strike val="0"/>
        <condense val="0"/>
        <extend val="0"/>
        <outline val="0"/>
        <shadow val="0"/>
        <u val="none"/>
        <vertAlign val="baseline"/>
        <sz val="10"/>
        <color auto="1"/>
        <name val="Tahoma"/>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55"/>
        </left>
        <right style="thin">
          <color indexed="55"/>
        </right>
        <top/>
        <bottom style="thin">
          <color indexed="55"/>
        </bottom>
      </border>
      <protection locked="0" hidden="0"/>
    </dxf>
    <dxf>
      <font>
        <b val="0"/>
        <i val="0"/>
        <strike val="0"/>
        <condense val="0"/>
        <extend val="0"/>
        <outline val="0"/>
        <shadow val="0"/>
        <u val="none"/>
        <vertAlign val="baseline"/>
        <sz val="10"/>
        <color auto="1"/>
        <name val="Tahoma"/>
        <family val="2"/>
        <scheme val="minor"/>
      </font>
      <protection locked="0" hidden="0"/>
    </dxf>
    <dxf>
      <font>
        <b val="0"/>
        <i val="0"/>
        <strike val="0"/>
        <condense val="0"/>
        <extend val="0"/>
        <outline val="0"/>
        <shadow val="0"/>
        <u val="none"/>
        <vertAlign val="baseline"/>
        <sz val="10"/>
        <color auto="1"/>
        <name val="Tahoma"/>
        <family val="2"/>
        <scheme val="minor"/>
      </font>
      <protection locked="0" hidden="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3" formatCode="#,##0"/>
      <fill>
        <patternFill patternType="none">
          <fgColor indexed="64"/>
          <bgColor indexed="65"/>
        </patternFill>
      </fill>
      <border diagonalUp="0" diagonalDown="0" outline="0">
        <left style="thin">
          <color indexed="55"/>
        </left>
        <right style="thin">
          <color indexed="55"/>
        </right>
        <top/>
        <bottom/>
      </border>
      <protection locked="0" hidden="0"/>
    </dxf>
    <dxf>
      <font>
        <b val="0"/>
        <i val="0"/>
        <strike val="0"/>
        <condense val="0"/>
        <extend val="0"/>
        <outline val="0"/>
        <shadow val="0"/>
        <u val="none"/>
        <vertAlign val="baseline"/>
        <sz val="10"/>
        <color auto="1"/>
        <name val="Tahoma"/>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55"/>
        </left>
        <right style="thin">
          <color indexed="55"/>
        </right>
        <top/>
        <bottom style="thin">
          <color indexed="55"/>
        </bottom>
      </border>
      <protection locked="0" hidden="0"/>
    </dxf>
    <dxf>
      <font>
        <b val="0"/>
        <i val="0"/>
        <strike val="0"/>
        <condense val="0"/>
        <extend val="0"/>
        <outline val="0"/>
        <shadow val="0"/>
        <u val="none"/>
        <vertAlign val="baseline"/>
        <sz val="10"/>
        <color auto="1"/>
        <name val="Tahoma"/>
        <family val="2"/>
        <scheme val="minor"/>
      </font>
      <protection locked="0" hidden="0"/>
    </dxf>
    <dxf>
      <font>
        <b val="0"/>
        <i val="0"/>
        <strike val="0"/>
        <condense val="0"/>
        <extend val="0"/>
        <outline val="0"/>
        <shadow val="0"/>
        <u val="none"/>
        <vertAlign val="baseline"/>
        <sz val="10"/>
        <color auto="1"/>
        <name val="Tahoma"/>
        <family val="2"/>
        <scheme val="minor"/>
      </font>
      <protection locked="0" hidden="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55"/>
        </left>
        <right style="thin">
          <color indexed="55"/>
        </right>
        <top/>
        <bottom style="thin">
          <color indexed="55"/>
        </bottom>
      </border>
      <protection locked="0" hidden="0"/>
    </dxf>
    <dxf>
      <font>
        <b val="0"/>
        <i val="0"/>
        <strike val="0"/>
        <condense val="0"/>
        <extend val="0"/>
        <outline val="0"/>
        <shadow val="0"/>
        <u val="none"/>
        <vertAlign val="baseline"/>
        <sz val="10"/>
        <color auto="1"/>
        <name val="Tahoma"/>
        <family val="2"/>
        <scheme val="minor"/>
      </font>
      <protection locked="0" hidden="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55"/>
        </left>
        <right style="thin">
          <color indexed="55"/>
        </right>
        <top/>
        <bottom style="thin">
          <color indexed="55"/>
        </bottom>
      </border>
      <protection locked="0" hidden="0"/>
    </dxf>
    <dxf>
      <font>
        <b val="0"/>
        <i val="0"/>
        <strike val="0"/>
        <condense val="0"/>
        <extend val="0"/>
        <outline val="0"/>
        <shadow val="0"/>
        <u val="none"/>
        <vertAlign val="baseline"/>
        <sz val="10"/>
        <color auto="1"/>
        <name val="Tahoma"/>
        <family val="2"/>
        <scheme val="minor"/>
      </font>
      <protection locked="0" hidden="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55"/>
        </left>
        <right style="thin">
          <color indexed="55"/>
        </right>
        <top/>
        <bottom style="thin">
          <color indexed="55"/>
        </bottom>
      </border>
      <protection locked="0" hidden="0"/>
    </dxf>
    <dxf>
      <font>
        <b val="0"/>
        <i val="0"/>
        <strike val="0"/>
        <condense val="0"/>
        <extend val="0"/>
        <outline val="0"/>
        <shadow val="0"/>
        <u val="none"/>
        <vertAlign val="baseline"/>
        <sz val="10"/>
        <color auto="1"/>
        <name val="Tahoma"/>
        <family val="2"/>
        <scheme val="minor"/>
      </font>
      <protection locked="0" hidden="0"/>
    </dxf>
    <dxf>
      <border outline="0">
        <top style="thin">
          <color indexed="55"/>
        </top>
        <bottom style="thin">
          <color indexed="55"/>
        </bottom>
      </border>
    </dxf>
    <dxf>
      <border outline="0">
        <bottom style="medium">
          <color indexed="23"/>
        </bottom>
      </border>
    </dxf>
    <dxf>
      <font>
        <b/>
        <i val="0"/>
        <strike val="0"/>
        <condense val="0"/>
        <extend val="0"/>
        <outline val="0"/>
        <shadow val="0"/>
        <u val="none"/>
        <vertAlign val="baseline"/>
        <sz val="10"/>
        <color auto="1"/>
        <name val="Tahoma"/>
        <family val="2"/>
        <scheme val="minor"/>
      </font>
      <fill>
        <patternFill patternType="solid">
          <fgColor theme="2"/>
          <bgColor theme="5" tint="-0.249977111117893"/>
        </patternFill>
      </fill>
      <alignment horizontal="left" vertical="center" textRotation="0" wrapText="1" indent="1" justifyLastLine="0" shrinkToFit="0" readingOrder="0"/>
    </dxf>
    <dxf>
      <font>
        <b val="0"/>
        <i val="0"/>
        <strike val="0"/>
        <condense val="0"/>
        <extend val="0"/>
        <outline val="0"/>
        <shadow val="0"/>
        <u val="none"/>
        <vertAlign val="baseline"/>
        <sz val="8"/>
        <color auto="1"/>
        <name val="Trebuchet MS"/>
        <family val="2"/>
        <scheme val="none"/>
      </font>
      <fill>
        <patternFill patternType="solid">
          <fgColor theme="2" tint="0.79995117038483843"/>
          <bgColor theme="0"/>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Tahoma"/>
        <family val="2"/>
        <scheme val="minor"/>
      </font>
      <fill>
        <patternFill patternType="solid">
          <fgColor theme="2" tint="0.79995117038483843"/>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Tahoma"/>
        <family val="2"/>
        <scheme val="minor"/>
      </font>
      <fill>
        <patternFill patternType="solid">
          <fgColor theme="2" tint="0.79995117038483843"/>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Tahoma"/>
        <family val="2"/>
        <scheme val="minor"/>
      </font>
      <alignment horizontal="general" vertical="center" textRotation="0" wrapText="0" indent="0" justifyLastLine="0" shrinkToFit="1" readingOrder="0"/>
      <border diagonalUp="0" diagonalDown="0" outline="0">
        <left style="thin">
          <color indexed="55"/>
        </left>
        <right/>
        <top style="thin">
          <color indexed="55"/>
        </top>
        <bottom style="thin">
          <color indexed="55"/>
        </bottom>
      </border>
      <protection locked="0" hidden="0"/>
    </dxf>
    <dxf>
      <font>
        <b val="0"/>
        <i val="0"/>
        <strike val="0"/>
        <condense val="0"/>
        <extend val="0"/>
        <outline val="0"/>
        <shadow val="0"/>
        <u val="none"/>
        <vertAlign val="baseline"/>
        <sz val="8"/>
        <color auto="1"/>
        <name val="Tahoma"/>
        <family val="2"/>
        <scheme val="minor"/>
      </font>
      <alignment horizontal="general" vertical="center" textRotation="0" wrapText="0" indent="0" justifyLastLine="0" shrinkToFit="1" readingOrder="0"/>
      <border diagonalUp="0" diagonalDown="0" outline="0">
        <left style="thin">
          <color indexed="55"/>
        </left>
        <right style="thin">
          <color indexed="55"/>
        </right>
        <top style="thin">
          <color indexed="55"/>
        </top>
        <bottom style="thin">
          <color indexed="55"/>
        </bottom>
      </border>
      <protection locked="0" hidden="0"/>
    </dxf>
    <dxf>
      <font>
        <b val="0"/>
        <i val="0"/>
        <strike val="0"/>
        <condense val="0"/>
        <extend val="0"/>
        <outline val="0"/>
        <shadow val="0"/>
        <u val="none"/>
        <vertAlign val="baseline"/>
        <sz val="8"/>
        <color auto="1"/>
        <name val="Tahoma"/>
        <family val="2"/>
        <scheme val="minor"/>
      </font>
      <alignment horizontal="center" vertical="center" textRotation="0" wrapText="0" indent="0" justifyLastLine="0" shrinkToFit="1" readingOrder="0"/>
      <border diagonalUp="0" diagonalDown="0" outline="0">
        <left style="thin">
          <color indexed="55"/>
        </left>
        <right style="thin">
          <color indexed="55"/>
        </right>
        <top style="thin">
          <color indexed="55"/>
        </top>
        <bottom style="thin">
          <color indexed="55"/>
        </bottom>
      </border>
      <protection locked="0" hidden="0"/>
    </dxf>
    <dxf>
      <font>
        <b val="0"/>
        <i val="0"/>
        <strike val="0"/>
        <condense val="0"/>
        <extend val="0"/>
        <outline val="0"/>
        <shadow val="0"/>
        <u val="none"/>
        <vertAlign val="baseline"/>
        <sz val="8"/>
        <color auto="1"/>
        <name val="Tahoma"/>
        <family val="2"/>
        <scheme val="minor"/>
      </font>
      <numFmt numFmtId="166" formatCode="m/dd/yy;@"/>
      <fill>
        <patternFill patternType="solid">
          <fgColor theme="2" tint="0.79995117038483843"/>
          <bgColor theme="0"/>
        </patternFill>
      </fill>
      <alignment horizontal="right" vertical="center" textRotation="0" wrapText="0" indent="0" justifyLastLine="0" shrinkToFit="1" readingOrder="0"/>
      <border diagonalUp="0" diagonalDown="0" outline="0">
        <left style="thin">
          <color indexed="55"/>
        </left>
        <right style="thin">
          <color indexed="55"/>
        </right>
        <top style="thin">
          <color indexed="55"/>
        </top>
        <bottom style="thin">
          <color indexed="55"/>
        </bottom>
      </border>
      <protection locked="0" hidden="0"/>
    </dxf>
    <dxf>
      <font>
        <strike val="0"/>
        <outline val="0"/>
        <shadow val="0"/>
        <u val="none"/>
        <vertAlign val="baseline"/>
        <sz val="8"/>
      </font>
    </dxf>
    <dxf>
      <font>
        <b/>
        <i val="0"/>
        <strike val="0"/>
        <condense val="0"/>
        <extend val="0"/>
        <outline val="0"/>
        <shadow val="0"/>
        <u val="none"/>
        <vertAlign val="baseline"/>
        <sz val="8"/>
        <color indexed="9"/>
        <name val="Tahoma"/>
        <family val="2"/>
        <scheme val="major"/>
      </font>
      <fill>
        <patternFill patternType="solid">
          <fgColor indexed="64"/>
          <bgColor theme="5" tint="-0.249977111117893"/>
        </patternFill>
      </fill>
      <alignment horizontal="general" vertical="center" textRotation="0" wrapText="0" indent="0" justifyLastLine="0" shrinkToFit="1" readingOrder="0"/>
    </dxf>
    <dxf>
      <font>
        <b val="0"/>
        <i val="0"/>
        <strike val="0"/>
        <condense val="0"/>
        <extend val="0"/>
        <outline val="0"/>
        <shadow val="0"/>
        <u val="none"/>
        <vertAlign val="baseline"/>
        <sz val="10"/>
        <color auto="1"/>
        <name val="Tahoma"/>
        <family val="2"/>
        <scheme val="minor"/>
      </font>
      <numFmt numFmtId="6" formatCode="#,##0_);[Red]\(#,##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Tahoma"/>
        <family val="2"/>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style="thin">
          <color indexed="55"/>
        </left>
        <right style="thin">
          <color indexed="55"/>
        </right>
        <top style="thin">
          <color indexed="55"/>
        </top>
        <bottom/>
      </border>
      <protection locked="0" hidden="0"/>
    </dxf>
    <dxf>
      <font>
        <b val="0"/>
        <i val="0"/>
        <strike val="0"/>
        <condense val="0"/>
        <extend val="0"/>
        <outline val="0"/>
        <shadow val="0"/>
        <u val="none"/>
        <vertAlign val="baseline"/>
        <sz val="10"/>
        <color auto="1"/>
        <name val="Tahoma"/>
        <family val="2"/>
        <scheme val="minor"/>
      </font>
      <alignment horizontal="right" vertical="center" textRotation="0" wrapText="0" indent="1" justifyLastLine="0" shrinkToFit="0" readingOrder="0"/>
      <protection locked="0" hidden="0"/>
    </dxf>
    <dxf>
      <numFmt numFmtId="6" formatCode="#,##0_);[Red]\(#,##0\)"/>
    </dxf>
    <dxf>
      <numFmt numFmtId="6" formatCode="#,##0_);[Red]\(#,##0\)"/>
    </dxf>
    <dxf>
      <numFmt numFmtId="6" formatCode="#,##0_);[Red]\(#,##0\)"/>
    </dxf>
    <dxf>
      <border outline="0">
        <bottom style="thin">
          <color indexed="64"/>
        </bottom>
      </border>
    </dxf>
    <dxf>
      <border outline="0">
        <bottom style="thin">
          <color indexed="64"/>
        </bottom>
      </border>
    </dxf>
    <dxf>
      <font>
        <b/>
        <i val="0"/>
        <strike val="0"/>
        <condense val="0"/>
        <extend val="0"/>
        <outline val="0"/>
        <shadow val="0"/>
        <u val="none"/>
        <vertAlign val="baseline"/>
        <sz val="10"/>
        <color auto="1"/>
        <name val="Tahoma"/>
        <family val="2"/>
        <scheme val="minor"/>
      </font>
      <alignment horizontal="right" vertical="center" textRotation="0" wrapText="0" indent="1" justifyLastLine="0" shrinkToFit="0" readingOrder="0"/>
    </dxf>
    <dxf>
      <fill>
        <patternFill patternType="solid">
          <bgColor theme="2"/>
        </patternFill>
      </fill>
      <border>
        <bottom/>
        <vertical/>
        <horizontal/>
      </border>
    </dxf>
    <dxf>
      <font>
        <sz val="8"/>
        <color theme="1"/>
        <name val="Tahoma"/>
        <scheme val="minor"/>
      </font>
      <fill>
        <patternFill patternType="solid">
          <bgColor theme="2"/>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5117038483843"/>
      </font>
      <fill>
        <patternFill>
          <bgColor theme="3"/>
        </patternFill>
      </fill>
      <border>
        <vertical style="dotted">
          <color theme="2" tint="0.79995117038483843"/>
        </vertical>
      </border>
    </dxf>
    <dxf>
      <font>
        <b val="0"/>
        <i val="0"/>
        <color theme="3"/>
      </font>
      <fill>
        <patternFill patternType="none">
          <bgColor auto="1"/>
        </patternFill>
      </fill>
      <border diagonalUp="0" diagonalDown="0">
        <left/>
        <right/>
        <top/>
        <bottom style="thick">
          <color theme="4"/>
        </bottom>
        <vertical/>
        <horizontal/>
      </border>
    </dxf>
  </dxfs>
  <tableStyles count="2" defaultTableStyle="TableStyleMedium2" defaultPivotStyle="PivotStyleLight16">
    <tableStyle name="Expense Log" pivot="0" count="4" xr9:uid="{00000000-0011-0000-FFFF-FFFF00000000}">
      <tableStyleElement type="wholeTable" dxfId="136"/>
      <tableStyleElement type="headerRow" dxfId="135"/>
      <tableStyleElement type="firstRowStripe" dxfId="134"/>
      <tableStyleElement type="secondRowStripe" dxfId="133"/>
    </tableStyle>
    <tableStyle name="Personal Expense Slicer" pivot="0" table="0" count="10" xr9:uid="{00000000-0011-0000-FFFF-FFFF01000000}">
      <tableStyleElement type="wholeTable" dxfId="132"/>
      <tableStyleElement type="headerRow" dxfId="131"/>
    </tableStyle>
  </tableStyles>
  <colors>
    <mruColors>
      <color rgb="FFF8F7EB"/>
      <color rgb="FFF8F7EC"/>
      <color rgb="FFFFD0AA"/>
    </mruColors>
  </colors>
  <extLst>
    <ext xmlns:x14="http://schemas.microsoft.com/office/spreadsheetml/2009/9/main" uri="{46F421CA-312F-682f-3DD2-61675219B42D}">
      <x14:dxfs count="8">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b/>
            <i/>
            <color theme="0"/>
          </font>
          <fill>
            <patternFill patternType="solid">
              <fgColor theme="6" tint="0.59999389629810485"/>
              <bgColor theme="4" tint="0.39994506668294322"/>
            </patternFill>
          </fill>
          <border diagonalUp="0" diagonalDown="0">
            <left/>
            <right/>
            <top/>
            <bottom/>
            <vertical/>
            <horizontal/>
          </border>
        </dxf>
        <dxf>
          <font>
            <b/>
            <i val="0"/>
            <color theme="0"/>
          </font>
          <fill>
            <patternFill patternType="solid">
              <fgColor theme="6"/>
              <bgColor theme="4"/>
            </patternFill>
          </fill>
          <border diagonalUp="0" diagonalDown="0">
            <left/>
            <right/>
            <top/>
            <bottom/>
            <vertical/>
            <horizontal/>
          </border>
        </dxf>
        <dxf>
          <font>
            <color rgb="FF959595"/>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theme="3"/>
            <name val="Tahoma"/>
            <scheme val="minor"/>
          </font>
          <fill>
            <patternFill patternType="solid">
              <fgColor rgb="FFC0C0C0"/>
              <bgColor theme="2" tint="0.59996337778862885"/>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x14:dxfs>
    </ext>
    <ext xmlns:x14="http://schemas.microsoft.com/office/spreadsheetml/2009/9/main" uri="{EB79DEF2-80B8-43e5-95BD-54CBDDF9020C}">
      <x14:slicerStyles defaultSlicerStyle="Personal Expense Slicer">
        <x14:slicerStyle name="Personal Expens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'Flux de numerar'!$B$3</c:f>
              <c:strCache>
                <c:ptCount val="1"/>
                <c:pt idx="0">
                  <c:v>BUGETAT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'Flux de numerar'!$A$4:$A$6</c:f>
              <c:strCache>
                <c:ptCount val="3"/>
                <c:pt idx="0">
                  <c:v>Total venit</c:v>
                </c:pt>
                <c:pt idx="1">
                  <c:v>Total cheltuieli</c:v>
                </c:pt>
                <c:pt idx="2">
                  <c:v>Rezultat </c:v>
                </c:pt>
              </c:strCache>
            </c:strRef>
          </c:cat>
          <c:val>
            <c:numRef>
              <c:f>'Flux de numerar'!$B$4:$B$6</c:f>
              <c:numCache>
                <c:formatCode>#,##0_);[Red]\(#,##0\)</c:formatCode>
                <c:ptCount val="3"/>
                <c:pt idx="0">
                  <c:v>0</c:v>
                </c:pt>
                <c:pt idx="1">
                  <c:v>0</c:v>
                </c:pt>
                <c:pt idx="2">
                  <c:v>0</c:v>
                </c:pt>
              </c:numCache>
            </c:numRef>
          </c:val>
          <c:extLst>
            <c:ext xmlns:c16="http://schemas.microsoft.com/office/drawing/2014/chart" uri="{C3380CC4-5D6E-409C-BE32-E72D297353CC}">
              <c16:uniqueId val="{00000000-D578-4B66-9B73-809039EE1A95}"/>
            </c:ext>
          </c:extLst>
        </c:ser>
        <c:ser>
          <c:idx val="1"/>
          <c:order val="1"/>
          <c:tx>
            <c:strRef>
              <c:f>'Flux de numerar'!$C$3</c:f>
              <c:strCache>
                <c:ptCount val="1"/>
                <c:pt idx="0">
                  <c:v>ACTUAL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'Flux de numerar'!$A$4:$A$6</c:f>
              <c:strCache>
                <c:ptCount val="3"/>
                <c:pt idx="0">
                  <c:v>Total venit</c:v>
                </c:pt>
                <c:pt idx="1">
                  <c:v>Total cheltuieli</c:v>
                </c:pt>
                <c:pt idx="2">
                  <c:v>Rezultat </c:v>
                </c:pt>
              </c:strCache>
            </c:strRef>
          </c:cat>
          <c:val>
            <c:numRef>
              <c:f>'Flux de numerar'!$C$4:$C$6</c:f>
              <c:numCache>
                <c:formatCode>#,##0_);[Red]\(#,##0\)</c:formatCode>
                <c:ptCount val="3"/>
                <c:pt idx="0">
                  <c:v>0</c:v>
                </c:pt>
                <c:pt idx="1">
                  <c:v>0</c:v>
                </c:pt>
                <c:pt idx="2">
                  <c:v>0</c:v>
                </c:pt>
              </c:numCache>
            </c:numRef>
          </c:val>
          <c:extLst>
            <c:ext xmlns:c16="http://schemas.microsoft.com/office/drawing/2014/chart" uri="{C3380CC4-5D6E-409C-BE32-E72D297353CC}">
              <c16:uniqueId val="{00000001-D578-4B66-9B73-809039EE1A95}"/>
            </c:ext>
          </c:extLst>
        </c:ser>
        <c:ser>
          <c:idx val="2"/>
          <c:order val="2"/>
          <c:tx>
            <c:strRef>
              <c:f>'Flux de numerar'!$D$3</c:f>
              <c:strCache>
                <c:ptCount val="1"/>
                <c:pt idx="0">
                  <c:v>DIFERENȚE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'Flux de numerar'!$A$4:$A$6</c:f>
              <c:strCache>
                <c:ptCount val="3"/>
                <c:pt idx="0">
                  <c:v>Total venit</c:v>
                </c:pt>
                <c:pt idx="1">
                  <c:v>Total cheltuieli</c:v>
                </c:pt>
                <c:pt idx="2">
                  <c:v>Rezultat </c:v>
                </c:pt>
              </c:strCache>
            </c:strRef>
          </c:cat>
          <c:val>
            <c:numRef>
              <c:f>'Flux de numerar'!$D$4:$D$6</c:f>
              <c:numCache>
                <c:formatCode>#,##0_);[Red]\(#,##0\)</c:formatCode>
                <c:ptCount val="3"/>
                <c:pt idx="0">
                  <c:v>0</c:v>
                </c:pt>
                <c:pt idx="1">
                  <c:v>0</c:v>
                </c:pt>
                <c:pt idx="2">
                  <c:v>0</c:v>
                </c:pt>
              </c:numCache>
            </c:numRef>
          </c:val>
          <c:extLst>
            <c:ext xmlns:c16="http://schemas.microsoft.com/office/drawing/2014/chart" uri="{C3380CC4-5D6E-409C-BE32-E72D297353CC}">
              <c16:uniqueId val="{00000002-D578-4B66-9B73-809039EE1A95}"/>
            </c:ext>
          </c:extLst>
        </c:ser>
        <c:dLbls>
          <c:showLegendKey val="0"/>
          <c:showVal val="1"/>
          <c:showCatName val="0"/>
          <c:showSerName val="0"/>
          <c:showPercent val="0"/>
          <c:showBubbleSize val="0"/>
        </c:dLbls>
        <c:gapWidth val="75"/>
        <c:axId val="1095719247"/>
        <c:axId val="1095720079"/>
      </c:barChart>
      <c:catAx>
        <c:axId val="10957192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5720079"/>
        <c:crosses val="autoZero"/>
        <c:auto val="1"/>
        <c:lblAlgn val="ctr"/>
        <c:lblOffset val="100"/>
        <c:noMultiLvlLbl val="0"/>
      </c:catAx>
      <c:valAx>
        <c:axId val="1095720079"/>
        <c:scaling>
          <c:orientation val="minMax"/>
        </c:scaling>
        <c:delete val="0"/>
        <c:axPos val="l"/>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57192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ofPieChart>
        <c:ofPieType val="pie"/>
        <c:varyColors val="1"/>
        <c:ser>
          <c:idx val="0"/>
          <c:order val="0"/>
          <c:tx>
            <c:strRef>
              <c:f>'Flux de numerar'!$B$24</c:f>
              <c:strCache>
                <c:ptCount val="1"/>
                <c:pt idx="0">
                  <c:v>Bugetat</c:v>
                </c:pt>
              </c:strCache>
            </c:strRef>
          </c:tx>
          <c:dPt>
            <c:idx val="0"/>
            <c:bubble3D val="0"/>
            <c:spPr>
              <a:solidFill>
                <a:schemeClr val="accent2"/>
              </a:solidFill>
              <a:ln w="19050">
                <a:solidFill>
                  <a:schemeClr val="lt1"/>
                </a:solidFill>
              </a:ln>
              <a:effectLst/>
            </c:spPr>
            <c:extLst>
              <c:ext xmlns:c16="http://schemas.microsoft.com/office/drawing/2014/chart" uri="{C3380CC4-5D6E-409C-BE32-E72D297353CC}">
                <c16:uniqueId val="{00000001-3950-4687-89DF-4310C61F1980}"/>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3950-4687-89DF-4310C61F1980}"/>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3950-4687-89DF-4310C61F1980}"/>
              </c:ext>
            </c:extLst>
          </c:dPt>
          <c:dPt>
            <c:idx val="3"/>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7-3950-4687-89DF-4310C61F1980}"/>
              </c:ext>
            </c:extLst>
          </c:dPt>
          <c:dPt>
            <c:idx val="4"/>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9-3950-4687-89DF-4310C61F1980}"/>
              </c:ext>
            </c:extLst>
          </c:dPt>
          <c:dPt>
            <c:idx val="5"/>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B-3950-4687-89DF-4310C61F1980}"/>
              </c:ext>
            </c:extLst>
          </c:dPt>
          <c:dPt>
            <c:idx val="6"/>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0D-3950-4687-89DF-4310C61F1980}"/>
              </c:ext>
            </c:extLst>
          </c:dPt>
          <c:dPt>
            <c:idx val="7"/>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0F-3950-4687-89DF-4310C61F1980}"/>
              </c:ext>
            </c:extLst>
          </c:dPt>
          <c:dPt>
            <c:idx val="8"/>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11-3950-4687-89DF-4310C61F1980}"/>
              </c:ext>
            </c:extLst>
          </c:dPt>
          <c:dPt>
            <c:idx val="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13-3950-4687-89DF-4310C61F198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'Stabilirea categoriilor'!$B$5:$B$13</c:f>
              <c:strCache>
                <c:ptCount val="9"/>
                <c:pt idx="0">
                  <c:v>Locuință</c:v>
                </c:pt>
                <c:pt idx="1">
                  <c:v>Îngrijire familie/personală</c:v>
                </c:pt>
                <c:pt idx="2">
                  <c:v>Transport</c:v>
                </c:pt>
                <c:pt idx="3">
                  <c:v>Distracție</c:v>
                </c:pt>
                <c:pt idx="4">
                  <c:v>Hrana</c:v>
                </c:pt>
                <c:pt idx="5">
                  <c:v>Rate la credite</c:v>
                </c:pt>
                <c:pt idx="6">
                  <c:v>Economisire/Investitii</c:v>
                </c:pt>
                <c:pt idx="7">
                  <c:v>Copii</c:v>
                </c:pt>
                <c:pt idx="8">
                  <c:v>Animale</c:v>
                </c:pt>
              </c:strCache>
            </c:strRef>
          </c:cat>
          <c:val>
            <c:numRef>
              <c:f>('Flux de numerar'!$B$35,'Flux de numerar'!$B$48,'Flux de numerar'!$B$59,'Flux de numerar'!$B$67,'Flux de numerar'!$B$73,'Flux de numerar'!$B$84,'Flux de numerar'!$B$93,'Flux de numerar'!$B$99,'Flux de numerar'!$B$105)</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4-3950-4687-89DF-4310C61F1980}"/>
            </c:ext>
          </c:extLst>
        </c:ser>
        <c:ser>
          <c:idx val="1"/>
          <c:order val="1"/>
          <c:tx>
            <c:strRef>
              <c:f>'Flux de numerar'!$C$24</c:f>
              <c:strCache>
                <c:ptCount val="1"/>
                <c:pt idx="0">
                  <c:v>Actual</c:v>
                </c:pt>
              </c:strCache>
            </c:strRef>
          </c:tx>
          <c:dPt>
            <c:idx val="0"/>
            <c:bubble3D val="0"/>
            <c:spPr>
              <a:solidFill>
                <a:schemeClr val="accent2"/>
              </a:solidFill>
              <a:ln w="19050">
                <a:solidFill>
                  <a:schemeClr val="lt1"/>
                </a:solidFill>
              </a:ln>
              <a:effectLst/>
            </c:spPr>
            <c:extLst>
              <c:ext xmlns:c16="http://schemas.microsoft.com/office/drawing/2014/chart" uri="{C3380CC4-5D6E-409C-BE32-E72D297353CC}">
                <c16:uniqueId val="{00000016-3950-4687-89DF-4310C61F1980}"/>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18-3950-4687-89DF-4310C61F1980}"/>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1A-3950-4687-89DF-4310C61F1980}"/>
              </c:ext>
            </c:extLst>
          </c:dPt>
          <c:dPt>
            <c:idx val="3"/>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C-3950-4687-89DF-4310C61F1980}"/>
              </c:ext>
            </c:extLst>
          </c:dPt>
          <c:dPt>
            <c:idx val="4"/>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E-3950-4687-89DF-4310C61F1980}"/>
              </c:ext>
            </c:extLst>
          </c:dPt>
          <c:dPt>
            <c:idx val="5"/>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20-3950-4687-89DF-4310C61F1980}"/>
              </c:ext>
            </c:extLst>
          </c:dPt>
          <c:dPt>
            <c:idx val="6"/>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22-3950-4687-89DF-4310C61F1980}"/>
              </c:ext>
            </c:extLst>
          </c:dPt>
          <c:dPt>
            <c:idx val="7"/>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24-3950-4687-89DF-4310C61F1980}"/>
              </c:ext>
            </c:extLst>
          </c:dPt>
          <c:dPt>
            <c:idx val="8"/>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6-3950-4687-89DF-4310C61F1980}"/>
              </c:ext>
            </c:extLst>
          </c:dPt>
          <c:dPt>
            <c:idx val="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8-3950-4687-89DF-4310C61F198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'Stabilirea categoriilor'!$B$5:$B$13</c:f>
              <c:strCache>
                <c:ptCount val="9"/>
                <c:pt idx="0">
                  <c:v>Locuință</c:v>
                </c:pt>
                <c:pt idx="1">
                  <c:v>Îngrijire familie/personală</c:v>
                </c:pt>
                <c:pt idx="2">
                  <c:v>Transport</c:v>
                </c:pt>
                <c:pt idx="3">
                  <c:v>Distracție</c:v>
                </c:pt>
                <c:pt idx="4">
                  <c:v>Hrana</c:v>
                </c:pt>
                <c:pt idx="5">
                  <c:v>Rate la credite</c:v>
                </c:pt>
                <c:pt idx="6">
                  <c:v>Economisire/Investitii</c:v>
                </c:pt>
                <c:pt idx="7">
                  <c:v>Copii</c:v>
                </c:pt>
                <c:pt idx="8">
                  <c:v>Animale</c:v>
                </c:pt>
              </c:strCache>
            </c:strRef>
          </c:cat>
          <c:val>
            <c:numRef>
              <c:f>('Flux de numerar'!$C$35,'Flux de numerar'!$C$48,'Flux de numerar'!$C$59,'Flux de numerar'!$C$67,'Flux de numerar'!$C$73,'Flux de numerar'!$C$84,'Flux de numerar'!$C$93,'Flux de numerar'!$C$99,'Flux de numerar'!$C$105)</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9-3950-4687-89DF-4310C61F1980}"/>
            </c:ext>
          </c:extLst>
        </c:ser>
        <c:ser>
          <c:idx val="2"/>
          <c:order val="2"/>
          <c:tx>
            <c:strRef>
              <c:f>'Flux de numerar'!$D$24</c:f>
              <c:strCache>
                <c:ptCount val="1"/>
                <c:pt idx="0">
                  <c:v>Diferente</c:v>
                </c:pt>
              </c:strCache>
            </c:strRef>
          </c:tx>
          <c:dPt>
            <c:idx val="0"/>
            <c:bubble3D val="0"/>
            <c:spPr>
              <a:solidFill>
                <a:schemeClr val="accent2"/>
              </a:solidFill>
              <a:ln w="19050">
                <a:solidFill>
                  <a:schemeClr val="lt1"/>
                </a:solidFill>
              </a:ln>
              <a:effectLst/>
            </c:spPr>
            <c:extLst>
              <c:ext xmlns:c16="http://schemas.microsoft.com/office/drawing/2014/chart" uri="{C3380CC4-5D6E-409C-BE32-E72D297353CC}">
                <c16:uniqueId val="{0000002B-3950-4687-89DF-4310C61F1980}"/>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2D-3950-4687-89DF-4310C61F1980}"/>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2F-3950-4687-89DF-4310C61F1980}"/>
              </c:ext>
            </c:extLst>
          </c:dPt>
          <c:dPt>
            <c:idx val="3"/>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31-3950-4687-89DF-4310C61F1980}"/>
              </c:ext>
            </c:extLst>
          </c:dPt>
          <c:dPt>
            <c:idx val="4"/>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33-3950-4687-89DF-4310C61F1980}"/>
              </c:ext>
            </c:extLst>
          </c:dPt>
          <c:dPt>
            <c:idx val="5"/>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35-3950-4687-89DF-4310C61F1980}"/>
              </c:ext>
            </c:extLst>
          </c:dPt>
          <c:dPt>
            <c:idx val="6"/>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37-3950-4687-89DF-4310C61F1980}"/>
              </c:ext>
            </c:extLst>
          </c:dPt>
          <c:dPt>
            <c:idx val="7"/>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39-3950-4687-89DF-4310C61F1980}"/>
              </c:ext>
            </c:extLst>
          </c:dPt>
          <c:dPt>
            <c:idx val="8"/>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3B-3950-4687-89DF-4310C61F1980}"/>
              </c:ext>
            </c:extLst>
          </c:dPt>
          <c:dPt>
            <c:idx val="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3D-3950-4687-89DF-4310C61F198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'Stabilirea categoriilor'!$B$5:$B$13</c:f>
              <c:strCache>
                <c:ptCount val="9"/>
                <c:pt idx="0">
                  <c:v>Locuință</c:v>
                </c:pt>
                <c:pt idx="1">
                  <c:v>Îngrijire familie/personală</c:v>
                </c:pt>
                <c:pt idx="2">
                  <c:v>Transport</c:v>
                </c:pt>
                <c:pt idx="3">
                  <c:v>Distracție</c:v>
                </c:pt>
                <c:pt idx="4">
                  <c:v>Hrana</c:v>
                </c:pt>
                <c:pt idx="5">
                  <c:v>Rate la credite</c:v>
                </c:pt>
                <c:pt idx="6">
                  <c:v>Economisire/Investitii</c:v>
                </c:pt>
                <c:pt idx="7">
                  <c:v>Copii</c:v>
                </c:pt>
                <c:pt idx="8">
                  <c:v>Animale</c:v>
                </c:pt>
              </c:strCache>
            </c:strRef>
          </c:cat>
          <c:val>
            <c:numRef>
              <c:f>('Flux de numerar'!$D$35,'Flux de numerar'!$D$48,'Flux de numerar'!$D$59,'Flux de numerar'!$D$67,'Flux de numerar'!$D$73,'Flux de numerar'!$D$84,'Flux de numerar'!$D$93,'Flux de numerar'!$D$99,'Flux de numerar'!$D$105)</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3E-3950-4687-89DF-4310C61F1980}"/>
            </c:ext>
          </c:extLst>
        </c:ser>
        <c:dLbls>
          <c:dLblPos val="bestFit"/>
          <c:showLegendKey val="0"/>
          <c:showVal val="0"/>
          <c:showCatName val="0"/>
          <c:showSerName val="0"/>
          <c:showPercent val="1"/>
          <c:showBubbleSize val="0"/>
          <c:showLeaderLines val="1"/>
        </c:dLbls>
        <c:gapWidth val="100"/>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hyperlink" Target="#'Jurnalul cheltuielilor'!A1"/><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Jurnalul cheltuielilor'!A1"/><Relationship Id="rId1" Type="http://schemas.openxmlformats.org/officeDocument/2006/relationships/hyperlink" Target="#'Expense Log'!A1"/><Relationship Id="rId4" Type="http://schemas.openxmlformats.org/officeDocument/2006/relationships/hyperlink" Target="#'Flux de numerar'!A1"/></Relationships>
</file>

<file path=xl/drawings/drawing1.xml><?xml version="1.0" encoding="utf-8"?>
<xdr:wsDr xmlns:xdr="http://schemas.openxmlformats.org/drawingml/2006/spreadsheetDrawing" xmlns:a="http://schemas.openxmlformats.org/drawingml/2006/main">
  <xdr:twoCellAnchor>
    <xdr:from>
      <xdr:col>5</xdr:col>
      <xdr:colOff>2971800</xdr:colOff>
      <xdr:row>1</xdr:row>
      <xdr:rowOff>314325</xdr:rowOff>
    </xdr:from>
    <xdr:to>
      <xdr:col>6</xdr:col>
      <xdr:colOff>169379</xdr:colOff>
      <xdr:row>1</xdr:row>
      <xdr:rowOff>589845</xdr:rowOff>
    </xdr:to>
    <xdr:grpSp>
      <xdr:nvGrpSpPr>
        <xdr:cNvPr id="14" name="Salt la Jurnalul cheltuielilor" descr="&quot;&quot;" hidden="1" title="Go to Expense Log (navigation button)">
          <a:hlinkClick xmlns:r="http://schemas.openxmlformats.org/officeDocument/2006/relationships" r:id="rId1" tooltip="Faceți clic pentru a vedea și a actualiza cheltuielile personale"/>
          <a:extLst>
            <a:ext uri="{FF2B5EF4-FFF2-40B4-BE49-F238E27FC236}">
              <a16:creationId xmlns:a16="http://schemas.microsoft.com/office/drawing/2014/main" id="{00000000-0008-0000-0000-00000E000000}"/>
            </a:ext>
          </a:extLst>
        </xdr:cNvPr>
        <xdr:cNvGrpSpPr/>
      </xdr:nvGrpSpPr>
      <xdr:grpSpPr>
        <a:xfrm>
          <a:off x="4332817" y="430742"/>
          <a:ext cx="165145" cy="275520"/>
          <a:chOff x="6448424" y="1266826"/>
          <a:chExt cx="1241917" cy="275081"/>
        </a:xfrm>
      </xdr:grpSpPr>
      <xdr:sp macro="" textlink="">
        <xdr:nvSpPr>
          <xdr:cNvPr id="10" name="CasetăText 9" hidden="1">
            <a:hlinkClick xmlns:r="http://schemas.openxmlformats.org/officeDocument/2006/relationships" r:id="rId1" tooltip="Faceți clic pentru a vedea și a actualiza cheltuielile personale"/>
            <a:extLst>
              <a:ext uri="{FF2B5EF4-FFF2-40B4-BE49-F238E27FC236}">
                <a16:creationId xmlns:a16="http://schemas.microsoft.com/office/drawing/2014/main" id="{00000000-0008-0000-0000-00000A000000}"/>
              </a:ext>
            </a:extLst>
          </xdr:cNvPr>
          <xdr:cNvSpPr txBox="1"/>
        </xdr:nvSpPr>
        <xdr:spPr>
          <a:xfrm>
            <a:off x="6448424" y="1266826"/>
            <a:ext cx="1241917" cy="24765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825" b="1">
                <a:solidFill>
                  <a:schemeClr val="bg2">
                    <a:lumMod val="20000"/>
                    <a:lumOff val="80000"/>
                  </a:schemeClr>
                </a:solidFill>
              </a:rPr>
              <a:t>salt la jurnalul cheltuielilor</a:t>
            </a:r>
          </a:p>
        </xdr:txBody>
      </xdr:sp>
      <xdr:sp macro="" textlink="">
        <xdr:nvSpPr>
          <xdr:cNvPr id="13" name="CasetăText 12" hidden="1">
            <a:extLst>
              <a:ext uri="{FF2B5EF4-FFF2-40B4-BE49-F238E27FC236}">
                <a16:creationId xmlns:a16="http://schemas.microsoft.com/office/drawing/2014/main" id="{00000000-0008-0000-0000-00000D000000}"/>
              </a:ext>
            </a:extLst>
          </xdr:cNvPr>
          <xdr:cNvSpPr txBox="1"/>
        </xdr:nvSpPr>
        <xdr:spPr>
          <a:xfrm>
            <a:off x="6448424" y="1514475"/>
            <a:ext cx="1241917" cy="27432"/>
          </a:xfrm>
          <a:prstGeom prst="rect">
            <a:avLst/>
          </a:prstGeom>
          <a:solidFill>
            <a:schemeClr val="tx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endParaRPr lang="en-US" sz="825" b="1">
              <a:solidFill>
                <a:schemeClr val="bg1"/>
              </a:solidFill>
            </a:endParaRPr>
          </a:p>
        </xdr:txBody>
      </xdr:sp>
    </xdr:grpSp>
    <xdr:clientData fPrintsWithSheet="0"/>
  </xdr:twoCellAnchor>
  <xdr:twoCellAnchor editAs="oneCell">
    <xdr:from>
      <xdr:col>9</xdr:col>
      <xdr:colOff>354541</xdr:colOff>
      <xdr:row>1</xdr:row>
      <xdr:rowOff>168275</xdr:rowOff>
    </xdr:from>
    <xdr:to>
      <xdr:col>12</xdr:col>
      <xdr:colOff>306916</xdr:colOff>
      <xdr:row>4</xdr:row>
      <xdr:rowOff>48613</xdr:rowOff>
    </xdr:to>
    <xdr:pic>
      <xdr:nvPicPr>
        <xdr:cNvPr id="20" name="Picture 19">
          <a:extLst>
            <a:ext uri="{FF2B5EF4-FFF2-40B4-BE49-F238E27FC236}">
              <a16:creationId xmlns:a16="http://schemas.microsoft.com/office/drawing/2014/main" id="{3AB5CF12-D2F7-4AAC-AD97-8524BEE43EB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56374" y="284692"/>
          <a:ext cx="1825625" cy="854004"/>
        </a:xfrm>
        <a:prstGeom prst="rect">
          <a:avLst/>
        </a:prstGeom>
      </xdr:spPr>
    </xdr:pic>
    <xdr:clientData/>
  </xdr:twoCellAnchor>
  <xdr:twoCellAnchor>
    <xdr:from>
      <xdr:col>1</xdr:col>
      <xdr:colOff>317500</xdr:colOff>
      <xdr:row>4</xdr:row>
      <xdr:rowOff>142345</xdr:rowOff>
    </xdr:from>
    <xdr:to>
      <xdr:col>12</xdr:col>
      <xdr:colOff>331788</xdr:colOff>
      <xdr:row>18</xdr:row>
      <xdr:rowOff>300565</xdr:rowOff>
    </xdr:to>
    <xdr:graphicFrame macro="">
      <xdr:nvGraphicFramePr>
        <xdr:cNvPr id="4" name="Chart 3">
          <a:extLst>
            <a:ext uri="{FF2B5EF4-FFF2-40B4-BE49-F238E27FC236}">
              <a16:creationId xmlns:a16="http://schemas.microsoft.com/office/drawing/2014/main" id="{3FF0519B-BC73-4AA3-AFA7-05B63A24A7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296333</xdr:colOff>
      <xdr:row>18</xdr:row>
      <xdr:rowOff>493184</xdr:rowOff>
    </xdr:from>
    <xdr:to>
      <xdr:col>12</xdr:col>
      <xdr:colOff>378884</xdr:colOff>
      <xdr:row>35</xdr:row>
      <xdr:rowOff>86784</xdr:rowOff>
    </xdr:to>
    <xdr:graphicFrame macro="">
      <xdr:nvGraphicFramePr>
        <xdr:cNvPr id="5" name="Chart 4">
          <a:extLst>
            <a:ext uri="{FF2B5EF4-FFF2-40B4-BE49-F238E27FC236}">
              <a16:creationId xmlns:a16="http://schemas.microsoft.com/office/drawing/2014/main" id="{CF81BDFA-2670-4F56-83A2-18E6AA53CD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304800</xdr:colOff>
      <xdr:row>0</xdr:row>
      <xdr:rowOff>76200</xdr:rowOff>
    </xdr:from>
    <xdr:to>
      <xdr:col>10</xdr:col>
      <xdr:colOff>492906</xdr:colOff>
      <xdr:row>0</xdr:row>
      <xdr:rowOff>596900</xdr:rowOff>
    </xdr:to>
    <xdr:pic>
      <xdr:nvPicPr>
        <xdr:cNvPr id="2" name="Picture 1">
          <a:extLst>
            <a:ext uri="{FF2B5EF4-FFF2-40B4-BE49-F238E27FC236}">
              <a16:creationId xmlns:a16="http://schemas.microsoft.com/office/drawing/2014/main" id="{112A139A-1E54-44D4-9D34-D9E3A9F1831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893" b="19643"/>
        <a:stretch/>
      </xdr:blipFill>
      <xdr:spPr>
        <a:xfrm>
          <a:off x="7766050" y="76200"/>
          <a:ext cx="2048656" cy="520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1419225</xdr:colOff>
      <xdr:row>1</xdr:row>
      <xdr:rowOff>314325</xdr:rowOff>
    </xdr:from>
    <xdr:to>
      <xdr:col>15</xdr:col>
      <xdr:colOff>1457325</xdr:colOff>
      <xdr:row>1</xdr:row>
      <xdr:rowOff>589845</xdr:rowOff>
    </xdr:to>
    <xdr:grpSp>
      <xdr:nvGrpSpPr>
        <xdr:cNvPr id="2" name="Salt la Jurnalul cheltuielilor" descr="&quot;&quot;" title="Go to Expense Log (navigation button)">
          <a:hlinkClick xmlns:r="http://schemas.openxmlformats.org/officeDocument/2006/relationships" r:id="rId1" tooltip="Click to view expense log"/>
          <a:extLst>
            <a:ext uri="{FF2B5EF4-FFF2-40B4-BE49-F238E27FC236}">
              <a16:creationId xmlns:a16="http://schemas.microsoft.com/office/drawing/2014/main" id="{00000000-0008-0000-0200-000002000000}"/>
            </a:ext>
          </a:extLst>
        </xdr:cNvPr>
        <xdr:cNvGrpSpPr/>
      </xdr:nvGrpSpPr>
      <xdr:grpSpPr>
        <a:xfrm>
          <a:off x="13357225" y="441325"/>
          <a:ext cx="1803400" cy="275520"/>
          <a:chOff x="6448424" y="1266826"/>
          <a:chExt cx="1241917" cy="275081"/>
        </a:xfrm>
      </xdr:grpSpPr>
      <xdr:sp macro="" textlink="">
        <xdr:nvSpPr>
          <xdr:cNvPr id="3" name="CasetăText 2">
            <a:hlinkClick xmlns:r="http://schemas.openxmlformats.org/officeDocument/2006/relationships" r:id="rId2" tooltip="Faceți clic pentru a vedea jurnalul de cheltuieli"/>
            <a:extLst>
              <a:ext uri="{FF2B5EF4-FFF2-40B4-BE49-F238E27FC236}">
                <a16:creationId xmlns:a16="http://schemas.microsoft.com/office/drawing/2014/main" id="{00000000-0008-0000-0200-000003000000}"/>
              </a:ext>
            </a:extLst>
          </xdr:cNvPr>
          <xdr:cNvSpPr txBox="1"/>
        </xdr:nvSpPr>
        <xdr:spPr>
          <a:xfrm>
            <a:off x="6448424" y="1266826"/>
            <a:ext cx="1241917" cy="24765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825" b="1">
                <a:solidFill>
                  <a:schemeClr val="bg2">
                    <a:lumMod val="20000"/>
                    <a:lumOff val="80000"/>
                  </a:schemeClr>
                </a:solidFill>
              </a:rPr>
              <a:t>salt la jurnalul cheltuielilor</a:t>
            </a:r>
          </a:p>
        </xdr:txBody>
      </xdr:sp>
      <xdr:sp macro="" textlink="">
        <xdr:nvSpPr>
          <xdr:cNvPr id="4" name="CasetăText 3">
            <a:hlinkClick xmlns:r="http://schemas.openxmlformats.org/officeDocument/2006/relationships" r:id="rId2" tooltip="Faceți clic pentru a vedea jurnalul de cheltuieli"/>
            <a:extLst>
              <a:ext uri="{FF2B5EF4-FFF2-40B4-BE49-F238E27FC236}">
                <a16:creationId xmlns:a16="http://schemas.microsoft.com/office/drawing/2014/main" id="{00000000-0008-0000-0200-000004000000}"/>
              </a:ext>
            </a:extLst>
          </xdr:cNvPr>
          <xdr:cNvSpPr txBox="1"/>
        </xdr:nvSpPr>
        <xdr:spPr>
          <a:xfrm>
            <a:off x="6448424" y="1514475"/>
            <a:ext cx="1241917" cy="27432"/>
          </a:xfrm>
          <a:prstGeom prst="rect">
            <a:avLst/>
          </a:prstGeom>
          <a:solidFill>
            <a:schemeClr val="tx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endParaRPr lang="en-US" sz="825" b="1">
              <a:solidFill>
                <a:schemeClr val="bg1"/>
              </a:solidFill>
            </a:endParaRPr>
          </a:p>
        </xdr:txBody>
      </xdr:sp>
    </xdr:grpSp>
    <xdr:clientData fPrintsWithSheet="0"/>
  </xdr:twoCellAnchor>
  <xdr:twoCellAnchor editAs="oneCell">
    <xdr:from>
      <xdr:col>9</xdr:col>
      <xdr:colOff>914400</xdr:colOff>
      <xdr:row>0</xdr:row>
      <xdr:rowOff>0</xdr:rowOff>
    </xdr:from>
    <xdr:to>
      <xdr:col>11</xdr:col>
      <xdr:colOff>647700</xdr:colOff>
      <xdr:row>1</xdr:row>
      <xdr:rowOff>590550</xdr:rowOff>
    </xdr:to>
    <xdr:pic>
      <xdr:nvPicPr>
        <xdr:cNvPr id="5" name="Picture 4">
          <a:extLst>
            <a:ext uri="{FF2B5EF4-FFF2-40B4-BE49-F238E27FC236}">
              <a16:creationId xmlns:a16="http://schemas.microsoft.com/office/drawing/2014/main" id="{C2FC5A1D-1150-486D-83C2-D3B7FDB91A6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106025" y="0"/>
          <a:ext cx="1428750" cy="714375"/>
        </a:xfrm>
        <a:prstGeom prst="rect">
          <a:avLst/>
        </a:prstGeom>
      </xdr:spPr>
    </xdr:pic>
    <xdr:clientData/>
  </xdr:twoCellAnchor>
  <xdr:twoCellAnchor>
    <xdr:from>
      <xdr:col>13</xdr:col>
      <xdr:colOff>1419225</xdr:colOff>
      <xdr:row>1</xdr:row>
      <xdr:rowOff>314325</xdr:rowOff>
    </xdr:from>
    <xdr:to>
      <xdr:col>15</xdr:col>
      <xdr:colOff>1457325</xdr:colOff>
      <xdr:row>1</xdr:row>
      <xdr:rowOff>589845</xdr:rowOff>
    </xdr:to>
    <xdr:grpSp>
      <xdr:nvGrpSpPr>
        <xdr:cNvPr id="6" name="Salt la Jurnalul cheltuielilor" descr="&quot;&quot;" title="Go to Expense Log (navigation button)">
          <a:hlinkClick xmlns:r="http://schemas.openxmlformats.org/officeDocument/2006/relationships" r:id="rId1" tooltip="Click to view expense log"/>
          <a:extLst>
            <a:ext uri="{FF2B5EF4-FFF2-40B4-BE49-F238E27FC236}">
              <a16:creationId xmlns:a16="http://schemas.microsoft.com/office/drawing/2014/main" id="{7575138E-5B35-4B77-897E-7926B80C1D49}"/>
            </a:ext>
          </a:extLst>
        </xdr:cNvPr>
        <xdr:cNvGrpSpPr/>
      </xdr:nvGrpSpPr>
      <xdr:grpSpPr>
        <a:xfrm>
          <a:off x="13357225" y="441325"/>
          <a:ext cx="1803400" cy="275520"/>
          <a:chOff x="6448424" y="1266826"/>
          <a:chExt cx="1241917" cy="275081"/>
        </a:xfrm>
      </xdr:grpSpPr>
      <xdr:sp macro="" textlink="">
        <xdr:nvSpPr>
          <xdr:cNvPr id="7" name="CasetăText 2">
            <a:hlinkClick xmlns:r="http://schemas.openxmlformats.org/officeDocument/2006/relationships" r:id="rId4" tooltip="Faceți clic pentru a vedea jurnalul de cheltuieli"/>
            <a:extLst>
              <a:ext uri="{FF2B5EF4-FFF2-40B4-BE49-F238E27FC236}">
                <a16:creationId xmlns:a16="http://schemas.microsoft.com/office/drawing/2014/main" id="{2F593125-B2DC-120A-5853-8D77E0203AEA}"/>
              </a:ext>
            </a:extLst>
          </xdr:cNvPr>
          <xdr:cNvSpPr txBox="1"/>
        </xdr:nvSpPr>
        <xdr:spPr>
          <a:xfrm>
            <a:off x="6448424" y="1266826"/>
            <a:ext cx="1241917" cy="24765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825" b="1">
                <a:solidFill>
                  <a:schemeClr val="bg2">
                    <a:lumMod val="20000"/>
                    <a:lumOff val="80000"/>
                  </a:schemeClr>
                </a:solidFill>
              </a:rPr>
              <a:t>salt la Flux numerar</a:t>
            </a:r>
          </a:p>
        </xdr:txBody>
      </xdr:sp>
      <xdr:sp macro="" textlink="">
        <xdr:nvSpPr>
          <xdr:cNvPr id="8" name="CasetăText 3">
            <a:hlinkClick xmlns:r="http://schemas.openxmlformats.org/officeDocument/2006/relationships" r:id="rId2" tooltip="Faceți clic pentru a vedea jurnalul de cheltuieli"/>
            <a:extLst>
              <a:ext uri="{FF2B5EF4-FFF2-40B4-BE49-F238E27FC236}">
                <a16:creationId xmlns:a16="http://schemas.microsoft.com/office/drawing/2014/main" id="{D77412ED-096A-6C76-34B4-73984154E94A}"/>
              </a:ext>
            </a:extLst>
          </xdr:cNvPr>
          <xdr:cNvSpPr txBox="1"/>
        </xdr:nvSpPr>
        <xdr:spPr>
          <a:xfrm>
            <a:off x="6448424" y="1514475"/>
            <a:ext cx="1241917" cy="27432"/>
          </a:xfrm>
          <a:prstGeom prst="rect">
            <a:avLst/>
          </a:prstGeom>
          <a:solidFill>
            <a:schemeClr val="tx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endParaRPr lang="en-US" sz="825" b="1">
              <a:solidFill>
                <a:schemeClr val="bg1"/>
              </a:solidFill>
            </a:endParaRPr>
          </a:p>
        </xdr:txBody>
      </xdr:sp>
    </xdr:grpSp>
    <xdr:clientData fPrintsWithSheet="0"/>
  </xdr:twoCellAnchor>
  <xdr:twoCellAnchor editAs="oneCell">
    <xdr:from>
      <xdr:col>9</xdr:col>
      <xdr:colOff>914400</xdr:colOff>
      <xdr:row>0</xdr:row>
      <xdr:rowOff>0</xdr:rowOff>
    </xdr:from>
    <xdr:to>
      <xdr:col>11</xdr:col>
      <xdr:colOff>647700</xdr:colOff>
      <xdr:row>1</xdr:row>
      <xdr:rowOff>590550</xdr:rowOff>
    </xdr:to>
    <xdr:pic>
      <xdr:nvPicPr>
        <xdr:cNvPr id="9" name="Picture 8">
          <a:extLst>
            <a:ext uri="{FF2B5EF4-FFF2-40B4-BE49-F238E27FC236}">
              <a16:creationId xmlns:a16="http://schemas.microsoft.com/office/drawing/2014/main" id="{0CA0641B-91AA-4E8A-959B-47C99D33B9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41000" y="0"/>
          <a:ext cx="1511300" cy="711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lvi\OneDrive\Desktop\weekly-money-mana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sheetName val="Help"/>
      <sheetName val="©"/>
    </sheetNames>
    <sheetDataSet>
      <sheetData sheetId="0">
        <row r="4">
          <cell r="K4" t="str">
            <v>ACCOUNT BALANCES</v>
          </cell>
        </row>
        <row r="10">
          <cell r="K10" t="str">
            <v>Total Balance</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ndows User" refreshedDate="44249.62879826389" createdVersion="5" refreshedVersion="6" minRefreshableVersion="3" recordCount="58" xr:uid="{00000000-000A-0000-FFFF-FFFF05000000}">
  <cacheSource type="worksheet">
    <worksheetSource name="tblCheltuieli"/>
  </cacheSource>
  <cacheFields count="5">
    <cacheField name="dată" numFmtId="165">
      <sharedItems containsNonDate="0" containsDate="1" containsString="0" containsBlank="1" minDate="2021-03-01T00:00:00" maxDate="2021-04-05T00:00:00" count="8">
        <d v="2021-03-01T00:00:00"/>
        <d v="2021-03-02T00:00:00"/>
        <d v="2021-03-03T00:00:00"/>
        <d v="2021-04-04T00:00:00"/>
        <d v="2021-03-05T00:00:00"/>
        <d v="2021-03-06T00:00:00"/>
        <d v="2021-03-07T00:00:00"/>
        <m/>
      </sharedItems>
    </cacheField>
    <cacheField name="categorie" numFmtId="0">
      <sharedItems containsBlank="1" count="5">
        <s v="Locuință"/>
        <s v="Distracție"/>
        <m/>
        <s v="Zilnic" u="1"/>
        <s v="Transport" u="1"/>
      </sharedItems>
    </cacheField>
    <cacheField name="subcategorie" numFmtId="0">
      <sharedItems containsNonDate="0" containsString="0" containsBlank="1"/>
    </cacheField>
    <cacheField name="Valoare" numFmtId="2">
      <sharedItems containsString="0" containsBlank="1" containsNumber="1" containsInteger="1" minValue="5" maxValue="10"/>
    </cacheField>
    <cacheField name="notă" numFmtId="0">
      <sharedItems containsNonDate="0" containsString="0"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8">
  <r>
    <x v="0"/>
    <x v="0"/>
    <m/>
    <n v="10"/>
    <m/>
  </r>
  <r>
    <x v="1"/>
    <x v="1"/>
    <m/>
    <n v="5"/>
    <m/>
  </r>
  <r>
    <x v="2"/>
    <x v="2"/>
    <m/>
    <n v="5"/>
    <m/>
  </r>
  <r>
    <x v="3"/>
    <x v="2"/>
    <m/>
    <n v="5"/>
    <m/>
  </r>
  <r>
    <x v="4"/>
    <x v="2"/>
    <m/>
    <n v="5"/>
    <m/>
  </r>
  <r>
    <x v="5"/>
    <x v="2"/>
    <m/>
    <n v="5"/>
    <m/>
  </r>
  <r>
    <x v="6"/>
    <x v="2"/>
    <m/>
    <n v="5"/>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r>
    <x v="7"/>
    <x v="2"/>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ori" updatedVersion="6" minRefreshableVersion="3" useAutoFormatting="1" itemPrintTitles="1" createdVersion="5" indent="0" outline="1" outlineData="1" multipleFieldFilters="0" chartFormat="4">
  <location ref="B7:B12" firstHeaderRow="1" firstDataRow="1" firstDataCol="1"/>
  <pivotFields count="5">
    <pivotField axis="axisRow" numFmtId="164" showAll="0">
      <items count="9">
        <item x="0"/>
        <item x="1"/>
        <item x="2"/>
        <item x="3"/>
        <item x="4"/>
        <item x="5"/>
        <item x="6"/>
        <item x="7"/>
        <item t="default"/>
      </items>
    </pivotField>
    <pivotField axis="axisRow" showAll="0">
      <items count="6">
        <item x="1"/>
        <item x="0"/>
        <item m="1" x="4"/>
        <item h="1" m="1" x="3"/>
        <item h="1" x="2"/>
        <item t="default"/>
      </items>
    </pivotField>
    <pivotField showAll="0"/>
    <pivotField showAll="0"/>
    <pivotField showAll="0"/>
  </pivotFields>
  <rowFields count="2">
    <field x="0"/>
    <field x="1"/>
  </rowFields>
  <rowItems count="5">
    <i>
      <x/>
    </i>
    <i r="1">
      <x v="1"/>
    </i>
    <i>
      <x v="1"/>
    </i>
    <i r="1">
      <x/>
    </i>
    <i t="grand">
      <x/>
    </i>
  </rowItems>
  <colItems count="1">
    <i/>
  </colItem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91EDE98-E4B8-40EE-B93A-F8A07655042F}" name="Table22" displayName="Table22" ref="A3:D6" totalsRowShown="0" headerRowDxfId="130" headerRowBorderDxfId="129" tableBorderDxfId="128">
  <autoFilter ref="A3:D6" xr:uid="{191EDE98-E4B8-40EE-B93A-F8A07655042F}"/>
  <tableColumns count="4">
    <tableColumn id="1" xr3:uid="{A2974064-E6D6-476B-B9B0-36820B5E9CE8}" name="Total"/>
    <tableColumn id="2" xr3:uid="{0228CCA1-7F54-4E76-9A8F-37C0A9B0C014}" name="BUGETAT" dataDxfId="127"/>
    <tableColumn id="3" xr3:uid="{98E3E98D-9F9F-4F88-BFE5-A14DFE57AF7C}" name="ACTUAL" dataDxfId="126"/>
    <tableColumn id="4" xr3:uid="{170A47C4-7341-4465-9161-4C287BC73461}" name="DIFERENȚE" dataDxfId="125">
      <calculatedColumnFormula>C4-B4</calculatedColumnFormula>
    </tableColumn>
  </tableColumns>
  <tableStyleInfo name="TableStyleMedium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ED6CB61D-0543-40FC-A2CA-1CFC9AD362BE}" name="Table31" displayName="Table31" ref="A74:D84" totalsRowCount="1">
  <autoFilter ref="A74:D83" xr:uid="{ED6CB61D-0543-40FC-A2CA-1CFC9AD362BE}"/>
  <tableColumns count="4">
    <tableColumn id="1" xr3:uid="{31221519-A2CC-4EAA-9CAE-ADF78DDD2F3C}" name="Rate la credite" totalsRowLabel="Total" dataDxfId="73" totalsRowDxfId="72">
      <calculatedColumnFormula>'Stabilirea categoriilor'!N7</calculatedColumnFormula>
    </tableColumn>
    <tableColumn id="2" xr3:uid="{257D3E6F-EF7F-4824-81BD-CDBFDF161FB2}" name="Bugetat" totalsRowFunction="sum" dataDxfId="71" totalsRowDxfId="70" dataCellStyle="Comma"/>
    <tableColumn id="3" xr3:uid="{632C25F6-078C-4B3E-93DB-3F088CE892C7}" name="Actual" totalsRowFunction="sum" dataDxfId="69" totalsRowDxfId="68" dataCellStyle="Comma">
      <calculatedColumnFormula>SUMIF($H$13:$H$346,"="&amp;A75,$J$13:$J$345)-SUMIF($H$13:$H$137,"="&amp;A75,$K$13:$K$345)</calculatedColumnFormula>
    </tableColumn>
    <tableColumn id="4" xr3:uid="{9E7061DF-4018-4504-9A2C-FB0FF2D86A01}" name="Diferente" totalsRowFunction="sum" dataDxfId="67" totalsRowDxfId="66" dataCellStyle="Comma">
      <calculatedColumnFormula>B75-C75</calculatedColumnFormula>
    </tableColumn>
  </tableColumns>
  <tableStyleInfo name="TableStyleLight1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893BFB2-3DCA-4BEA-92E4-B05C80B659BE}" name="Table32" displayName="Table32" ref="A85:D93" totalsRowCount="1">
  <autoFilter ref="A85:D92" xr:uid="{0893BFB2-3DCA-4BEA-92E4-B05C80B659BE}"/>
  <tableColumns count="4">
    <tableColumn id="1" xr3:uid="{194175D5-D0C7-4C92-9EBF-D8C4A5A527D5}" name="Economisire/Investiții" totalsRowLabel="Total" dataDxfId="65" totalsRowDxfId="15">
      <calculatedColumnFormula>'Stabilirea categoriilor'!P7</calculatedColumnFormula>
    </tableColumn>
    <tableColumn id="2" xr3:uid="{195A89A0-F814-4F3A-ACA7-19374C978D9D}" name="Bugetat" totalsRowFunction="sum" dataDxfId="64" totalsRowDxfId="14" dataCellStyle="Comma"/>
    <tableColumn id="3" xr3:uid="{BE4EB885-4A4A-48B8-A7D3-AA02375FCC1E}" name="Actual" totalsRowFunction="sum" dataDxfId="63" totalsRowDxfId="13" dataCellStyle="Comma">
      <calculatedColumnFormula>-SUMIF($H$13:$H$346,"="&amp;A86,$J$13:$J$345)+SUMIF($H$13:$H$137,"="&amp;A86,$K$13:$K$345)</calculatedColumnFormula>
    </tableColumn>
    <tableColumn id="4" xr3:uid="{B52CADE8-4303-4CA6-8A5B-3052F5482B6F}" name="Diferente" totalsRowFunction="sum" dataDxfId="62" totalsRowDxfId="12" dataCellStyle="Comma">
      <calculatedColumnFormula>B86-C86</calculatedColumnFormula>
    </tableColumn>
  </tableColumns>
  <tableStyleInfo name="TableStyleLight1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431E8965-54B6-4848-AD22-20B1F8048537}" name="Table34" displayName="Table34" ref="A94:D99" totalsRowCount="1">
  <autoFilter ref="A94:D98" xr:uid="{431E8965-54B6-4848-AD22-20B1F8048537}"/>
  <tableColumns count="4">
    <tableColumn id="1" xr3:uid="{B41AEC1F-C4FE-4B6A-9E4B-FEF387302996}" name="Copii" totalsRowLabel="Total" dataDxfId="61" totalsRowDxfId="60">
      <calculatedColumnFormula>'Stabilirea categoriilor'!R7</calculatedColumnFormula>
    </tableColumn>
    <tableColumn id="2" xr3:uid="{BE07DE5B-0596-4C32-8EE8-12D48BB1819F}" name="Bugetat" totalsRowFunction="sum" dataDxfId="59" totalsRowDxfId="58" dataCellStyle="Comma"/>
    <tableColumn id="3" xr3:uid="{278FE448-510B-448C-8454-D1A33CD23911}" name="Actual" totalsRowFunction="sum" dataDxfId="57" totalsRowDxfId="56" dataCellStyle="Comma">
      <calculatedColumnFormula>SUMIF($H$13:$H$346,"="&amp;A95,$J$13:$J$345)-SUMIF($H$13:$H$137,"="&amp;A95,$K$13:$K$345)</calculatedColumnFormula>
    </tableColumn>
    <tableColumn id="4" xr3:uid="{5C11A96A-603D-4CFF-B64E-6BFB3962340E}" name="Diferente" totalsRowFunction="sum" dataDxfId="55" totalsRowDxfId="54" dataCellStyle="Comma">
      <calculatedColumnFormula>B95-C95</calculatedColumnFormula>
    </tableColumn>
  </tableColumns>
  <tableStyleInfo name="TableStyleLight1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AA2C525-562B-409D-A218-9384531FC655}" name="Table35" displayName="Table35" ref="A100:D105" totalsRowCount="1">
  <autoFilter ref="A100:D104" xr:uid="{0AA2C525-562B-409D-A218-9384531FC655}"/>
  <tableColumns count="4">
    <tableColumn id="1" xr3:uid="{CA8D699C-335C-4A76-94CA-3738CF0554FE}" name="Animale" totalsRowLabel="Total" dataDxfId="53" totalsRowDxfId="52">
      <calculatedColumnFormula>'Stabilirea categoriilor'!T7</calculatedColumnFormula>
    </tableColumn>
    <tableColumn id="2" xr3:uid="{17F88B33-63AE-4FD3-B179-2EAAF76E0AC2}" name="Bugetat" totalsRowFunction="sum" dataDxfId="51" totalsRowDxfId="50" dataCellStyle="Comma"/>
    <tableColumn id="3" xr3:uid="{1A9BFB4B-0E70-44FC-95D4-FEDEBC03A107}" name="Actual" totalsRowFunction="sum" dataDxfId="49" totalsRowDxfId="48" dataCellStyle="Comma">
      <calculatedColumnFormula>SUMIF($H$13:$H$346,"="&amp;A101,$J$13:$J$345)-SUMIF($H$13:$H$137,"="&amp;A101,$K$13:$K$345)</calculatedColumnFormula>
    </tableColumn>
    <tableColumn id="4" xr3:uid="{EAF99486-CEDB-49BA-ACCF-0F7F8E8530A1}" name="Diferente" totalsRowFunction="sum" dataDxfId="47" totalsRowDxfId="46" dataCellStyle="Comma">
      <calculatedColumnFormula>B101-C101</calculatedColumnFormula>
    </tableColumn>
  </tableColumns>
  <tableStyleInfo name="TableStyleLight1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5746C39-977E-4684-84A1-89B004A59F07}" name="tblCategorii2" displayName="tblCategorii2" ref="B4:B15" totalsRowShown="0" headerRowDxfId="45">
  <sortState xmlns:xlrd2="http://schemas.microsoft.com/office/spreadsheetml/2017/richdata2" ref="B5:B10">
    <sortCondition ref="B6"/>
  </sortState>
  <tableColumns count="1">
    <tableColumn id="2" xr3:uid="{10F23F52-2D17-4E92-A30E-C76C40184F21}" name="nume_categorie"/>
  </tableColumns>
  <tableStyleInfo name="Expense Log" showFirstColumn="0" showLastColumn="0" showRowStripes="1" showColumnStripes="0"/>
  <extLst>
    <ext xmlns:x14="http://schemas.microsoft.com/office/spreadsheetml/2009/9/main" uri="{504A1905-F514-4f6f-8877-14C23A59335A}">
      <x14:table altText="Categorii principale" altTextSummary="Lista de categorii principale, cum ar fi Locuință, Zilnic, Transport etc."/>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1B373A-39EA-4F8E-8A6A-7DE3A36E61DB}" name="tblCategorie1" displayName="tblCategorie1" ref="D6:D16" totalsRowShown="0" headerRowDxfId="44" dataDxfId="43">
  <tableColumns count="1">
    <tableColumn id="2" xr3:uid="{EABF04BD-62B3-49F8-AB84-E0ED88CB8943}" name="Locuință" dataDxfId="42"/>
  </tableColumns>
  <tableStyleInfo name="Expense Log" showFirstColumn="0" showLastColumn="0" showRowStripes="1" showColumnStripes="0"/>
  <extLst>
    <ext xmlns:x14="http://schemas.microsoft.com/office/spreadsheetml/2009/9/main" uri="{504A1905-F514-4f6f-8877-14C23A59335A}">
      <x14:table altText="Subcategorii Locuință și Facturare" altTextSummary="Lista subcategoriilor pentru Locuință și Facturare, cum ar fi Cazare, Gaze, Telefon mobil etc."/>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9410E33-D614-43B8-947B-832BA64B7DF3}" name="tblCategorie2" displayName="tblCategorie2" ref="F6:F17" totalsRowShown="0" headerRowDxfId="41" dataDxfId="40">
  <tableColumns count="1">
    <tableColumn id="2" xr3:uid="{91A3AC10-C17D-4AA5-B66D-F9F45F89F801}" name="Îngrijire familie/personală" dataDxfId="39"/>
  </tableColumns>
  <tableStyleInfo name="Expense Log" showFirstColumn="0" showLastColumn="0" showRowStripes="1" showColumnStripes="0"/>
  <extLst>
    <ext xmlns:x14="http://schemas.microsoft.com/office/spreadsheetml/2009/9/main" uri="{504A1905-F514-4f6f-8877-14C23A59335A}">
      <x14:table altText="Subcategorii zilnice" altTextSummary="Lista de subcategorii pentru Zilnic, cum ar fi Alimente, Medicație, Îmbrăcăminte etc."/>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722B556-CAB3-417D-9D4C-9246D1F9F7E6}" name="tblCategorie3" displayName="tblCategorie3" ref="H6:H15" totalsRowShown="0" headerRowDxfId="38" dataDxfId="37">
  <tableColumns count="1">
    <tableColumn id="2" xr3:uid="{AA5B0124-E74A-42B4-8AB9-B230E08C10CD}" name="Transport" dataDxfId="36"/>
  </tableColumns>
  <tableStyleInfo name="Expense Log" showFirstColumn="0" showLastColumn="0" showRowStripes="1" showColumnStripes="0"/>
  <extLst>
    <ext xmlns:x14="http://schemas.microsoft.com/office/spreadsheetml/2009/9/main" uri="{504A1905-F514-4f6f-8877-14C23A59335A}">
      <x14:table altText="Subcategorii transport" altTextSummary="Lista de subcategorii pentru Transport, cum ar fi Automobil, Asigurare auto, Abonament de tramvai etc."/>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630BF8A-DD3C-4FAD-A95E-829143794621}" name="tblCategorie4" displayName="tblCategorie4" ref="J6:J12" totalsRowShown="0" headerRowDxfId="35" dataDxfId="34">
  <sortState xmlns:xlrd2="http://schemas.microsoft.com/office/spreadsheetml/2017/richdata2" ref="J7:J17">
    <sortCondition ref="J26"/>
  </sortState>
  <tableColumns count="1">
    <tableColumn id="2" xr3:uid="{F168B0DD-3703-4520-A741-E5AF473370CF}" name="Distracție" dataDxfId="33"/>
  </tableColumns>
  <tableStyleInfo name="Expense Log" showFirstColumn="0" showLastColumn="0" showRowStripes="1" showColumnStripes="0"/>
  <extLst>
    <ext xmlns:x14="http://schemas.microsoft.com/office/spreadsheetml/2009/9/main" uri="{504A1905-F514-4f6f-8877-14C23A59335A}">
      <x14:table altText="Subcategorii distracție" altTextSummary="Lista de subcategorii pentru Distracție, cu ar fi Închirieri DVD, Gimnastică, Masă în oraș etc."/>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0621011-88BE-4FD7-AC15-828613195040}" name="tblCategorie5" displayName="tblCategorie5" ref="L6:L11" totalsRowShown="0" headerRowDxfId="32" dataDxfId="31">
  <tableColumns count="1">
    <tableColumn id="2" xr3:uid="{926AAC0F-C9F2-4F0D-BCC9-26158EC36114}" name="Hrana" dataDxfId="30"/>
  </tableColumns>
  <tableStyleInfo name="Expense Log" showFirstColumn="0" showLastColumn="0" showRowStripes="1" showColumnStripes="0"/>
  <extLst>
    <ext xmlns:x14="http://schemas.microsoft.com/office/spreadsheetml/2009/9/main" uri="{504A1905-F514-4f6f-8877-14C23A59335A}">
      <x14:table altText="Categorie 5" altTextSummary="Lista de subcategorii pentru subcategoriile opționale din Categoria 5.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61EC4779-FC94-4EC7-9A9C-463B8D6568F5}" name="Table23" displayName="Table23" ref="H3:J11" totalsRowShown="0">
  <autoFilter ref="H3:J11" xr:uid="{61EC4779-FC94-4EC7-9A9C-463B8D6568F5}"/>
  <tableColumns count="3">
    <tableColumn id="1" xr3:uid="{97DC7513-8CBC-4CC3-9126-FE100B27C953}" name="Sold " dataDxfId="124"/>
    <tableColumn id="2" xr3:uid="{0D127BAA-6547-4222-A73B-9A2534102E63}" name="Inceputul perioadei" dataDxfId="123" dataCellStyle="Comma"/>
    <tableColumn id="3" xr3:uid="{540B1DF1-13A1-4AFE-9BE0-67316953A5E9}" name="Actual" dataDxfId="122" dataCellStyle="Comma"/>
  </tableColumns>
  <tableStyleInfo name="TableStyleMedium3"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A736B54-81C1-41BF-82F0-D3C6DCCA38E9}" name="tblCategorie6" displayName="tblCategorie6" ref="N6:N15" totalsRowShown="0" dataDxfId="29">
  <tableColumns count="1">
    <tableColumn id="2" xr3:uid="{64DC3304-CE47-4C7F-84C0-8EEBE55981A0}" name="Rate la credite" dataDxfId="28"/>
  </tableColumns>
  <tableStyleInfo name="Expense Log" showFirstColumn="0" showLastColumn="0" showRowStripes="1" showColumnStripes="0"/>
  <extLst>
    <ext xmlns:x14="http://schemas.microsoft.com/office/spreadsheetml/2009/9/main" uri="{504A1905-F514-4f6f-8877-14C23A59335A}">
      <x14:table altText="Subcategorii categorie 6" altTextSummary="Lista de subcategorii pentru subcategoriile opționale din Categoria 6."/>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AA01586-CC06-413D-B8B2-590932D266F2}" name="tblCategorie7" displayName="tblCategorie7" ref="P6:P14" totalsRowShown="0" headerRowDxfId="27" dataDxfId="26">
  <tableColumns count="1">
    <tableColumn id="2" xr3:uid="{3232F249-F36B-41F2-942E-B5B5B4A653F5}" name="Economisire/Investitii" dataDxfId="25"/>
  </tableColumns>
  <tableStyleInfo name="Expense Log" showFirstColumn="0" showLastColumn="0" showRowStripes="1" showColumnStripes="0"/>
  <extLst>
    <ext xmlns:x14="http://schemas.microsoft.com/office/spreadsheetml/2009/9/main" uri="{504A1905-F514-4f6f-8877-14C23A59335A}">
      <x14:table altText="Subcategorii categorie 7" altTextSummary="Lista de subcategorii pentru subcategoriile opționale din Categoria 7. "/>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FE743FF-4097-4AFE-B728-EF4739259C77}" name="tblCategorie8" displayName="tblCategorie8" ref="R6:R10" totalsRowShown="0" headerRowDxfId="24" dataDxfId="23">
  <tableColumns count="1">
    <tableColumn id="2" xr3:uid="{1A5EA951-5C74-4C3B-AC7E-1D6C8FFFD560}" name="Copii" dataDxfId="22"/>
  </tableColumns>
  <tableStyleInfo name="Expense Log" showFirstColumn="0" showLastColumn="0" showRowStripes="1" showColumnStripes="0"/>
  <extLst>
    <ext xmlns:x14="http://schemas.microsoft.com/office/spreadsheetml/2009/9/main" uri="{504A1905-F514-4f6f-8877-14C23A59335A}">
      <x14:table altText="Subcategorii categorie 7" altTextSummary="Lista de subcategorii pentru subcategoriile opționale din Categoria 7. "/>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51A7F30-8166-4B9D-9400-B933C7206902}" name="tblCategorie9" displayName="tblCategorie9" ref="T6:T10" totalsRowShown="0" headerRowDxfId="21" dataDxfId="20">
  <tableColumns count="1">
    <tableColumn id="2" xr3:uid="{025100EB-1A0D-4E2B-9136-E6BD99155486}" name="Animale" dataDxfId="19"/>
  </tableColumns>
  <tableStyleInfo name="Expense Log" showFirstColumn="0" showLastColumn="0" showRowStripes="1" showColumnStripes="0"/>
  <extLst>
    <ext xmlns:x14="http://schemas.microsoft.com/office/spreadsheetml/2009/9/main" uri="{504A1905-F514-4f6f-8877-14C23A59335A}">
      <x14:table altText="Subcategorii categorie 7" altTextSummary="Lista de subcategorii pentru subcategoriile opționale din Categoria 7. "/>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364B3B9-05B5-446D-A73F-A8CE68B1C39F}" name="tblCategorie10" displayName="tblCategorie10" ref="V6:V14" totalsRowShown="0" headerRowDxfId="18" dataDxfId="17">
  <autoFilter ref="V6:V14" xr:uid="{2364B3B9-05B5-446D-A73F-A8CE68B1C39F}"/>
  <tableColumns count="1">
    <tableColumn id="1" xr3:uid="{47A5F8BA-FFB0-4B2A-A13A-561AB6E90860}" name="Venituri" dataDxfId="16"/>
  </tableColumns>
  <tableStyleInfo name="Expense Log"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D30BAC6-7C63-4639-9B3B-C704CB2FCD5F}" name="tblCheltuieli" displayName="tblCheltuieli" ref="F13:L137" totalsRowShown="0" headerRowDxfId="121" dataDxfId="120">
  <tableColumns count="7">
    <tableColumn id="1" xr3:uid="{4C08B314-A80E-4F29-B3CF-BF6E59BD6D9B}" name="DATA" dataDxfId="119"/>
    <tableColumn id="2" xr3:uid="{A621D84B-48C1-4FF4-87B4-A6E4A733E85B}" name="categorie" dataDxfId="118"/>
    <tableColumn id="3" xr3:uid="{5736A70F-1F2E-40ED-8871-ABB9AD6338DB}" name="subcategorie" dataDxfId="117"/>
    <tableColumn id="4" xr3:uid="{F3B8D604-62E2-40B5-9D85-B031FB5DF9C4}" name="Cont de plata" dataDxfId="116"/>
    <tableColumn id="5" xr3:uid="{7BD3F086-7F73-405A-BD6A-F6A966C0250F}" name="Cheltuială" dataDxfId="115" dataCellStyle="Comma"/>
    <tableColumn id="6" xr3:uid="{D5F020BA-B47B-4A26-A96A-9FF96647ECB2}" name="Încasare" dataDxfId="114" dataCellStyle="Comma"/>
    <tableColumn id="7" xr3:uid="{B778ECE9-A913-40FF-B3E9-F405A2F9FD25}" name="Notă (ce a reprezentat, unde a fost cheltuita, cu cine)" dataDxfId="113"/>
  </tableColumns>
  <tableStyleInfo name="TableStyleMedium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9E6A5E0C-6D2B-4E1D-AED9-A245108C85F7}" name="Table25" displayName="Table25" ref="A13:D22" totalsRowCount="1" headerRowDxfId="112" headerRowBorderDxfId="111" tableBorderDxfId="110">
  <autoFilter ref="A13:D21" xr:uid="{9E6A5E0C-6D2B-4E1D-AED9-A245108C85F7}"/>
  <tableColumns count="4">
    <tableColumn id="1" xr3:uid="{14C38DCD-7649-446B-8DE6-AE6C8FE418D8}" name="Venit" totalsRowLabel="Total" dataDxfId="109" totalsRowDxfId="7">
      <calculatedColumnFormula>'Stabilirea categoriilor'!V7</calculatedColumnFormula>
    </tableColumn>
    <tableColumn id="2" xr3:uid="{6CA9E965-6CC8-4FCF-B6B8-4A52027051F9}" name="Bugetat" totalsRowFunction="sum" dataDxfId="108" totalsRowDxfId="6" dataCellStyle="Comma"/>
    <tableColumn id="3" xr3:uid="{D376E170-D76D-48AB-BBBF-B8D4A9B65FF1}" name="Actual" totalsRowFunction="sum" dataDxfId="107" totalsRowDxfId="5" dataCellStyle="Comma">
      <calculatedColumnFormula>SUMIF($H$13:$H$346,"="&amp;A14,$K$13:$K$345)-SUMIF($H$13:$H$137,"="&amp;A14,$H$13:$H$345)</calculatedColumnFormula>
    </tableColumn>
    <tableColumn id="4" xr3:uid="{568B0B3C-2444-46CC-8D5E-0F533C78DC28}" name="Diferente" totalsRowFunction="sum" dataDxfId="106" totalsRowDxfId="4" dataCellStyle="Comma">
      <calculatedColumnFormula>C14-B14</calculatedColumnFormula>
    </tableColumn>
  </tableColumns>
  <tableStyleInfo name="TableStyleLight1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1619DE88-1E44-49AB-A2D8-308A61839F0B}" name="Table26" displayName="Table26" ref="A24:D35" totalsRowCount="1">
  <autoFilter ref="A24:D34" xr:uid="{1619DE88-1E44-49AB-A2D8-308A61839F0B}"/>
  <tableColumns count="4">
    <tableColumn id="1" xr3:uid="{7F3CBD60-0D1A-4BCD-8421-BC4C065885D0}" name="locuință" totalsRowLabel="Total" dataDxfId="105" totalsRowDxfId="3">
      <calculatedColumnFormula>'Stabilirea categoriilor'!D7</calculatedColumnFormula>
    </tableColumn>
    <tableColumn id="2" xr3:uid="{AF9F3005-AE64-4F01-B41C-1EB72FD97F70}" name="Bugetat" totalsRowFunction="sum" dataDxfId="104" totalsRowDxfId="2" dataCellStyle="Comma"/>
    <tableColumn id="3" xr3:uid="{5826D7A3-FEE7-4C2F-ACB6-581FF9E2C016}" name="Actual" totalsRowFunction="sum" dataDxfId="103" totalsRowDxfId="1" dataCellStyle="Comma">
      <calculatedColumnFormula>SUMIF($H$13:$H$346,"="&amp;A25,$J$13:$J$345)-SUMIF($H$13:$H$137,"="&amp;A25,$K$13:$K$345)</calculatedColumnFormula>
    </tableColumn>
    <tableColumn id="4" xr3:uid="{1AE54189-2F77-4B89-AA9E-36FC7562389A}" name="Diferente" totalsRowFunction="sum" dataDxfId="102" totalsRowDxfId="0" dataCellStyle="Comma">
      <calculatedColumnFormula>B25-C25</calculatedColumnFormula>
    </tableColumn>
  </tableColumns>
  <tableStyleInfo name="TableStyleLight1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055DB40-2526-45AD-9885-6E8DE20B7FA9}" name="Table27" displayName="Table27" ref="A36:D48" totalsRowCount="1">
  <autoFilter ref="A36:D47" xr:uid="{A055DB40-2526-45AD-9885-6E8DE20B7FA9}"/>
  <tableColumns count="4">
    <tableColumn id="1" xr3:uid="{B6A15A6B-DAD4-466A-A4BC-65945C1C0CD6}" name="Îngrijire familie/personală" totalsRowLabel="Total" dataDxfId="101" totalsRowDxfId="11">
      <calculatedColumnFormula>'Stabilirea categoriilor'!F7</calculatedColumnFormula>
    </tableColumn>
    <tableColumn id="2" xr3:uid="{CB651136-FB81-4C27-A5AD-747055A724BF}" name="Bugetat" totalsRowFunction="sum" dataDxfId="100" totalsRowDxfId="10" dataCellStyle="Comma"/>
    <tableColumn id="3" xr3:uid="{6B80BF4B-C047-4208-AE13-EF1F4FEF890D}" name="Actual" totalsRowFunction="sum" dataDxfId="99" totalsRowDxfId="9" dataCellStyle="Comma">
      <calculatedColumnFormula>SUMIF($H$13:$H$346,"="&amp;A37,$J$13:$J$345)-SUMIF($H$13:$H$137,"="&amp;A37,$K$13:$K$345)</calculatedColumnFormula>
    </tableColumn>
    <tableColumn id="4" xr3:uid="{BA8B94FC-C422-47BC-8634-338442EE2DCD}" name="Diferente" totalsRowFunction="sum" dataDxfId="98" totalsRowDxfId="8" dataCellStyle="Comma">
      <calculatedColumnFormula>B37-C37</calculatedColumnFormula>
    </tableColumn>
  </tableColumns>
  <tableStyleInfo name="TableStyleLight1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130C151B-7669-4736-847B-083D0329EDA9}" name="Table28" displayName="Table28" ref="A49:D59" totalsRowCount="1">
  <autoFilter ref="A49:D58" xr:uid="{130C151B-7669-4736-847B-083D0329EDA9}"/>
  <tableColumns count="4">
    <tableColumn id="1" xr3:uid="{A5C1B89D-8BCF-4C4E-A79B-B6698534B5A4}" name="Transport" totalsRowLabel="Total" dataDxfId="97" totalsRowDxfId="96">
      <calculatedColumnFormula>'Stabilirea categoriilor'!H7</calculatedColumnFormula>
    </tableColumn>
    <tableColumn id="2" xr3:uid="{E5A60854-D01A-4407-8DCB-C23F2FCA9908}" name="Bugetat" totalsRowFunction="sum" dataDxfId="95" totalsRowDxfId="94" dataCellStyle="Comma"/>
    <tableColumn id="3" xr3:uid="{29140CCA-DE20-4F39-88B8-5BE57F0CE6FA}" name="Actual" totalsRowFunction="sum" dataDxfId="93" totalsRowDxfId="92" dataCellStyle="Comma">
      <calculatedColumnFormula>SUMIF($H$13:$H$346,"="&amp;A50,$J$13:$J$345)-SUMIF($H$13:$H$137,"="&amp;A50,$K$13:$K$345)</calculatedColumnFormula>
    </tableColumn>
    <tableColumn id="4" xr3:uid="{944EE233-29C7-414B-948B-FFD762FBC5CF}" name="Diferente" totalsRowFunction="sum" dataDxfId="91" totalsRowDxfId="90" dataCellStyle="Comma">
      <calculatedColumnFormula>B50-C50</calculatedColumnFormula>
    </tableColumn>
  </tableColumns>
  <tableStyleInfo name="TableStyleLight1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40F8A19-A938-47E3-9CE4-A371C28F1808}" name="Table29" displayName="Table29" ref="A60:D67" totalsRowCount="1">
  <autoFilter ref="A60:D66" xr:uid="{E40F8A19-A938-47E3-9CE4-A371C28F1808}"/>
  <tableColumns count="4">
    <tableColumn id="1" xr3:uid="{6BF0C510-7CBB-44A5-94E0-56AE7B1D999F}" name="Distracție" totalsRowLabel="Total" dataDxfId="89" totalsRowDxfId="88">
      <calculatedColumnFormula>'Stabilirea categoriilor'!J7</calculatedColumnFormula>
    </tableColumn>
    <tableColumn id="2" xr3:uid="{1059FDB3-18C0-4B7B-AFFF-C5B648E2F416}" name="Bugetat" totalsRowFunction="sum" dataDxfId="87" totalsRowDxfId="86" dataCellStyle="Comma"/>
    <tableColumn id="3" xr3:uid="{B8CA8A7C-C320-43E1-A9D6-46D491A54F68}" name="Actual" totalsRowFunction="sum" dataDxfId="85" totalsRowDxfId="84" dataCellStyle="Comma">
      <calculatedColumnFormula>SUMIF($H$13:$H$346,"="&amp;A61,$J$13:$J$345)-SUMIF($H$13:$H$137,"="&amp;A61,$K$13:$K$345)</calculatedColumnFormula>
    </tableColumn>
    <tableColumn id="4" xr3:uid="{37192731-D9C5-49E6-89AF-061D0036A6A2}" name="Diferente" totalsRowFunction="sum" dataDxfId="83" totalsRowDxfId="82" dataCellStyle="Comma">
      <calculatedColumnFormula>B61-C61</calculatedColumnFormula>
    </tableColumn>
  </tableColumns>
  <tableStyleInfo name="TableStyleLight1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B5A335FB-7F74-4E5D-AA4B-1A4701E3B030}" name="Table30" displayName="Table30" ref="A68:D73" totalsRowCount="1">
  <autoFilter ref="A68:D72" xr:uid="{B5A335FB-7F74-4E5D-AA4B-1A4701E3B030}"/>
  <tableColumns count="4">
    <tableColumn id="1" xr3:uid="{66AC1E15-7331-4CFE-B77B-0DD45AE3E115}" name="Hrana" totalsRowLabel="Total" dataDxfId="81" totalsRowDxfId="80">
      <calculatedColumnFormula>'Stabilirea categoriilor'!L7</calculatedColumnFormula>
    </tableColumn>
    <tableColumn id="2" xr3:uid="{1CCF400F-DCCE-44CA-9F2C-E5EC0740A7CC}" name="Bugetat" totalsRowFunction="sum" dataDxfId="79" totalsRowDxfId="78" dataCellStyle="Comma"/>
    <tableColumn id="3" xr3:uid="{D91F6D47-9D10-4BE6-BE35-AB343B451B50}" name="Actual" totalsRowFunction="sum" dataDxfId="77" totalsRowDxfId="76" dataCellStyle="Comma">
      <calculatedColumnFormula>SUMIF($H$13:$H$346,"="&amp;A69,$J$13:$J$345)-SUMIF($H$13:$H$137,"="&amp;A69,$K$13:$K$345)</calculatedColumnFormula>
    </tableColumn>
    <tableColumn id="4" xr3:uid="{5E17BD18-DB9C-4695-9F54-B39414C78EDE}" name="Diferente" totalsRowFunction="sum" dataDxfId="75" totalsRowDxfId="74" dataCellStyle="Comma">
      <calculatedColumnFormula>B69-C69</calculatedColumnFormula>
    </tableColumn>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Personal Expense Calculator">
      <a:dk1>
        <a:sysClr val="windowText" lastClr="000000"/>
      </a:dk1>
      <a:lt1>
        <a:sysClr val="window" lastClr="FFFFFF"/>
      </a:lt1>
      <a:dk2>
        <a:srgbClr val="1D3641"/>
      </a:dk2>
      <a:lt2>
        <a:srgbClr val="F9FAF5"/>
      </a:lt2>
      <a:accent1>
        <a:srgbClr val="759AA5"/>
      </a:accent1>
      <a:accent2>
        <a:srgbClr val="F56B12"/>
      </a:accent2>
      <a:accent3>
        <a:srgbClr val="99987F"/>
      </a:accent3>
      <a:accent4>
        <a:srgbClr val="90AC97"/>
      </a:accent4>
      <a:accent5>
        <a:srgbClr val="CFC60D"/>
      </a:accent5>
      <a:accent6>
        <a:srgbClr val="B9AB6F"/>
      </a:accent6>
      <a:hlink>
        <a:srgbClr val="66AACD"/>
      </a:hlink>
      <a:folHlink>
        <a:srgbClr val="809DB3"/>
      </a:folHlink>
    </a:clrScheme>
    <a:fontScheme name="Personal Expenses Calculator">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3" Type="http://schemas.openxmlformats.org/officeDocument/2006/relationships/vmlDrawing" Target="../drawings/vmlDrawing1.vml"/><Relationship Id="rId7" Type="http://schemas.openxmlformats.org/officeDocument/2006/relationships/table" Target="../tables/table4.xml"/><Relationship Id="rId12" Type="http://schemas.openxmlformats.org/officeDocument/2006/relationships/table" Target="../tables/table9.xml"/><Relationship Id="rId17" Type="http://schemas.openxmlformats.org/officeDocument/2006/relationships/comments" Target="../comments1.xml"/><Relationship Id="rId2" Type="http://schemas.openxmlformats.org/officeDocument/2006/relationships/drawing" Target="../drawings/drawing2.xml"/><Relationship Id="rId16" Type="http://schemas.openxmlformats.org/officeDocument/2006/relationships/table" Target="../tables/table13.xml"/><Relationship Id="rId1" Type="http://schemas.openxmlformats.org/officeDocument/2006/relationships/printerSettings" Target="../printerSettings/printerSettings2.bin"/><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5" Type="http://schemas.openxmlformats.org/officeDocument/2006/relationships/table" Target="../tables/table1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9.xml"/><Relationship Id="rId13" Type="http://schemas.openxmlformats.org/officeDocument/2006/relationships/table" Target="../tables/table24.xml"/><Relationship Id="rId3" Type="http://schemas.openxmlformats.org/officeDocument/2006/relationships/table" Target="../tables/table14.xml"/><Relationship Id="rId7" Type="http://schemas.openxmlformats.org/officeDocument/2006/relationships/table" Target="../tables/table18.xml"/><Relationship Id="rId12" Type="http://schemas.openxmlformats.org/officeDocument/2006/relationships/table" Target="../tables/table2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17.xml"/><Relationship Id="rId11" Type="http://schemas.openxmlformats.org/officeDocument/2006/relationships/table" Target="../tables/table22.xml"/><Relationship Id="rId5" Type="http://schemas.openxmlformats.org/officeDocument/2006/relationships/table" Target="../tables/table16.xml"/><Relationship Id="rId10" Type="http://schemas.openxmlformats.org/officeDocument/2006/relationships/table" Target="../tables/table21.xml"/><Relationship Id="rId4" Type="http://schemas.openxmlformats.org/officeDocument/2006/relationships/table" Target="../tables/table15.xml"/><Relationship Id="rId9"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A1:T35"/>
  <sheetViews>
    <sheetView showGridLines="0" view="pageBreakPreview" zoomScale="60" zoomScaleNormal="50" zoomScalePageLayoutView="20" workbookViewId="0">
      <selection activeCell="T19" sqref="T19"/>
    </sheetView>
  </sheetViews>
  <sheetFormatPr defaultColWidth="6.1796875" defaultRowHeight="15" customHeight="1" x14ac:dyDescent="0.25"/>
  <cols>
    <col min="1" max="1" width="3" style="14" customWidth="1"/>
    <col min="2" max="2" width="23.1796875" style="14" customWidth="1"/>
    <col min="3" max="12" width="9" style="37" customWidth="1"/>
    <col min="13" max="13" width="14" style="37" customWidth="1"/>
    <col min="14" max="15" width="9" style="37" customWidth="1"/>
    <col min="16" max="16" width="8.1796875" style="14" customWidth="1"/>
    <col min="17" max="17" width="41.81640625" style="14" customWidth="1"/>
    <col min="18" max="106" width="7.1796875" style="14" customWidth="1"/>
    <col min="107" max="16384" width="6.1796875" style="14"/>
  </cols>
  <sheetData>
    <row r="1" spans="1:17" ht="9.75" customHeight="1" x14ac:dyDescent="0.25"/>
    <row r="2" spans="1:17" ht="53.25" customHeight="1" x14ac:dyDescent="0.25">
      <c r="B2" s="75" t="s">
        <v>53</v>
      </c>
      <c r="C2" s="75"/>
      <c r="D2" s="75"/>
      <c r="E2" s="75"/>
      <c r="F2" s="75"/>
      <c r="G2" s="75"/>
      <c r="H2" s="75"/>
      <c r="I2" s="75"/>
      <c r="J2" s="75"/>
      <c r="N2" s="38"/>
    </row>
    <row r="3" spans="1:17" ht="3" customHeight="1" x14ac:dyDescent="0.25">
      <c r="A3" s="15"/>
      <c r="B3" s="75"/>
      <c r="C3" s="75"/>
      <c r="D3" s="75"/>
      <c r="E3" s="75"/>
      <c r="F3" s="75"/>
      <c r="G3" s="75"/>
      <c r="H3" s="75"/>
      <c r="I3" s="75"/>
      <c r="J3" s="75"/>
    </row>
    <row r="4" spans="1:17" ht="20.25" customHeight="1" x14ac:dyDescent="0.25">
      <c r="B4" s="75"/>
      <c r="C4" s="75"/>
      <c r="D4" s="75"/>
      <c r="E4" s="75"/>
      <c r="F4" s="75"/>
      <c r="G4" s="75"/>
      <c r="H4" s="75"/>
      <c r="I4" s="75"/>
      <c r="J4" s="75"/>
      <c r="N4" s="73" t="s">
        <v>103</v>
      </c>
      <c r="O4" s="73"/>
      <c r="P4" s="73"/>
      <c r="Q4" s="73"/>
    </row>
    <row r="5" spans="1:17" ht="26.5" customHeight="1" x14ac:dyDescent="0.25">
      <c r="N5" s="74" t="s">
        <v>106</v>
      </c>
      <c r="O5" s="74"/>
      <c r="P5" s="74"/>
      <c r="Q5" s="74"/>
    </row>
    <row r="6" spans="1:17" ht="15" customHeight="1" x14ac:dyDescent="0.25">
      <c r="N6" s="74"/>
      <c r="O6" s="74"/>
      <c r="P6" s="74"/>
      <c r="Q6" s="74"/>
    </row>
    <row r="7" spans="1:17" ht="15" customHeight="1" x14ac:dyDescent="0.25">
      <c r="N7" s="74"/>
      <c r="O7" s="74"/>
      <c r="P7" s="74"/>
      <c r="Q7" s="74"/>
    </row>
    <row r="8" spans="1:17" ht="15" customHeight="1" x14ac:dyDescent="0.25">
      <c r="N8" s="74"/>
      <c r="O8" s="74"/>
      <c r="P8" s="74"/>
      <c r="Q8" s="74"/>
    </row>
    <row r="9" spans="1:17" ht="15" customHeight="1" x14ac:dyDescent="0.25">
      <c r="N9" s="74"/>
      <c r="O9" s="74"/>
      <c r="P9" s="74"/>
      <c r="Q9" s="74"/>
    </row>
    <row r="10" spans="1:17" ht="15" customHeight="1" x14ac:dyDescent="0.25">
      <c r="N10" s="74"/>
      <c r="O10" s="74"/>
      <c r="P10" s="74"/>
      <c r="Q10" s="74"/>
    </row>
    <row r="11" spans="1:17" ht="15" customHeight="1" x14ac:dyDescent="0.25">
      <c r="N11" s="74"/>
      <c r="O11" s="74"/>
      <c r="P11" s="74"/>
      <c r="Q11" s="74"/>
    </row>
    <row r="12" spans="1:17" ht="15" customHeight="1" x14ac:dyDescent="0.25">
      <c r="N12" s="74"/>
      <c r="O12" s="74"/>
      <c r="P12" s="74"/>
      <c r="Q12" s="74"/>
    </row>
    <row r="13" spans="1:17" ht="15" customHeight="1" x14ac:dyDescent="0.25">
      <c r="N13" s="74"/>
      <c r="O13" s="74"/>
      <c r="P13" s="74"/>
      <c r="Q13" s="74"/>
    </row>
    <row r="14" spans="1:17" ht="15" customHeight="1" x14ac:dyDescent="0.25">
      <c r="C14" s="39"/>
      <c r="D14" s="39"/>
      <c r="N14" s="74"/>
      <c r="O14" s="74"/>
      <c r="P14" s="74"/>
      <c r="Q14" s="74"/>
    </row>
    <row r="15" spans="1:17" ht="15" customHeight="1" x14ac:dyDescent="0.25">
      <c r="N15" s="74"/>
      <c r="O15" s="74"/>
      <c r="P15" s="74"/>
      <c r="Q15" s="74"/>
    </row>
    <row r="16" spans="1:17" ht="11.5" customHeight="1" x14ac:dyDescent="0.25">
      <c r="C16" s="39"/>
      <c r="D16" s="39"/>
      <c r="N16" s="74"/>
      <c r="O16" s="74"/>
      <c r="P16" s="74"/>
      <c r="Q16" s="74"/>
    </row>
    <row r="17" spans="2:20" ht="15" hidden="1" customHeight="1" x14ac:dyDescent="0.25">
      <c r="N17" s="74"/>
      <c r="O17" s="74"/>
      <c r="P17" s="74"/>
      <c r="Q17" s="74"/>
    </row>
    <row r="18" spans="2:20" ht="15" hidden="1" customHeight="1" x14ac:dyDescent="0.25">
      <c r="C18" s="39"/>
      <c r="D18" s="39"/>
      <c r="N18" s="74"/>
      <c r="O18" s="74"/>
      <c r="P18" s="74"/>
      <c r="Q18" s="74"/>
    </row>
    <row r="19" spans="2:20" s="16" customFormat="1" ht="56.5" customHeight="1" x14ac:dyDescent="0.25">
      <c r="B19" s="14"/>
      <c r="C19" s="37"/>
      <c r="D19" s="37"/>
      <c r="E19" s="37"/>
      <c r="F19" s="37"/>
      <c r="G19" s="37"/>
      <c r="H19" s="37"/>
      <c r="I19" s="37"/>
      <c r="J19" s="37"/>
      <c r="K19" s="37"/>
      <c r="L19" s="37"/>
      <c r="M19" s="37"/>
      <c r="N19" s="74"/>
      <c r="O19" s="74"/>
      <c r="P19" s="74"/>
      <c r="Q19" s="74"/>
      <c r="R19" s="14"/>
      <c r="S19" s="14"/>
      <c r="T19" s="14"/>
    </row>
    <row r="20" spans="2:20" ht="15" customHeight="1" x14ac:dyDescent="0.25">
      <c r="C20" s="39"/>
      <c r="D20" s="39"/>
      <c r="N20" s="74"/>
      <c r="O20" s="74"/>
      <c r="P20" s="74"/>
      <c r="Q20" s="74"/>
    </row>
    <row r="21" spans="2:20" ht="15" customHeight="1" x14ac:dyDescent="0.25">
      <c r="N21" s="74"/>
      <c r="O21" s="74"/>
      <c r="P21" s="74"/>
      <c r="Q21" s="74"/>
    </row>
    <row r="22" spans="2:20" ht="15" customHeight="1" x14ac:dyDescent="0.25">
      <c r="C22" s="39"/>
      <c r="D22" s="39"/>
      <c r="N22" s="74"/>
      <c r="O22" s="74"/>
      <c r="P22" s="74"/>
      <c r="Q22" s="74"/>
    </row>
    <row r="23" spans="2:20" ht="15" customHeight="1" x14ac:dyDescent="0.25">
      <c r="N23" s="74"/>
      <c r="O23" s="74"/>
      <c r="P23" s="74"/>
      <c r="Q23" s="74"/>
    </row>
    <row r="24" spans="2:20" ht="15" customHeight="1" x14ac:dyDescent="0.25">
      <c r="C24" s="39"/>
      <c r="D24" s="39"/>
      <c r="N24" s="74"/>
      <c r="O24" s="74"/>
      <c r="P24" s="74"/>
      <c r="Q24" s="74"/>
    </row>
    <row r="25" spans="2:20" ht="15" customHeight="1" x14ac:dyDescent="0.25">
      <c r="N25" s="74"/>
      <c r="O25" s="74"/>
      <c r="P25" s="74"/>
      <c r="Q25" s="74"/>
    </row>
    <row r="26" spans="2:20" ht="15" customHeight="1" x14ac:dyDescent="0.25">
      <c r="C26" s="39"/>
      <c r="D26" s="39"/>
      <c r="N26" s="74"/>
      <c r="O26" s="74"/>
      <c r="P26" s="74"/>
      <c r="Q26" s="74"/>
    </row>
    <row r="27" spans="2:20" ht="15" customHeight="1" x14ac:dyDescent="0.25">
      <c r="M27" s="37" t="s">
        <v>26</v>
      </c>
      <c r="N27" s="74"/>
      <c r="O27" s="74"/>
      <c r="P27" s="74"/>
      <c r="Q27" s="74"/>
    </row>
    <row r="28" spans="2:20" ht="15" customHeight="1" x14ac:dyDescent="0.25">
      <c r="C28" s="39"/>
      <c r="D28" s="39"/>
      <c r="N28" s="74"/>
      <c r="O28" s="74"/>
      <c r="P28" s="74"/>
      <c r="Q28" s="74"/>
    </row>
    <row r="29" spans="2:20" ht="15" customHeight="1" x14ac:dyDescent="0.25">
      <c r="N29" s="74"/>
      <c r="O29" s="74"/>
      <c r="P29" s="74"/>
      <c r="Q29" s="74"/>
    </row>
    <row r="30" spans="2:20" ht="15" customHeight="1" x14ac:dyDescent="0.25">
      <c r="C30" s="39"/>
      <c r="D30" s="39"/>
      <c r="N30" s="74"/>
      <c r="O30" s="74"/>
      <c r="P30" s="74"/>
      <c r="Q30" s="74"/>
    </row>
    <row r="31" spans="2:20" ht="15" customHeight="1" x14ac:dyDescent="0.25">
      <c r="N31" s="74"/>
      <c r="O31" s="74"/>
      <c r="P31" s="74"/>
      <c r="Q31" s="74"/>
    </row>
    <row r="32" spans="2:20" ht="15" customHeight="1" x14ac:dyDescent="0.25">
      <c r="N32" s="74"/>
      <c r="O32" s="74"/>
      <c r="P32" s="74"/>
      <c r="Q32" s="74"/>
    </row>
    <row r="33" spans="14:17" ht="15" customHeight="1" x14ac:dyDescent="0.25">
      <c r="N33" s="74"/>
      <c r="O33" s="74"/>
      <c r="P33" s="74"/>
      <c r="Q33" s="74"/>
    </row>
    <row r="34" spans="14:17" ht="15" customHeight="1" x14ac:dyDescent="0.25">
      <c r="N34" s="74"/>
      <c r="O34" s="74"/>
      <c r="P34" s="74"/>
      <c r="Q34" s="74"/>
    </row>
    <row r="35" spans="14:17" ht="15" customHeight="1" x14ac:dyDescent="0.25">
      <c r="N35" s="74"/>
      <c r="O35" s="74"/>
      <c r="P35" s="74"/>
      <c r="Q35" s="74"/>
    </row>
  </sheetData>
  <sheetProtection selectLockedCells="1" pivotTables="0" selectUnlockedCells="1"/>
  <mergeCells count="3">
    <mergeCell ref="N4:Q4"/>
    <mergeCell ref="N5:Q35"/>
    <mergeCell ref="B2:J4"/>
  </mergeCells>
  <phoneticPr fontId="11" type="noConversion"/>
  <printOptions horizontalCentered="1"/>
  <pageMargins left="0.25" right="0.25" top="0.75" bottom="0.75" header="0.3" footer="0.3"/>
  <pageSetup paperSize="9" scale="76" orientation="landscape" r:id="rId1"/>
  <rowBreaks count="2" manualBreakCount="2">
    <brk id="1" max="16383" man="1"/>
    <brk id="3" max="16383" man="1"/>
  </rowBreaks>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16FC3-AE3F-4C40-905E-507F80930F83}">
  <dimension ref="A1:O147"/>
  <sheetViews>
    <sheetView tabSelected="1" zoomScale="90" zoomScaleNormal="90" workbookViewId="0">
      <pane ySplit="13" topLeftCell="A98" activePane="bottomLeft" state="frozen"/>
      <selection pane="bottomLeft" activeCell="F4" sqref="F4"/>
    </sheetView>
  </sheetViews>
  <sheetFormatPr defaultRowHeight="12.5" x14ac:dyDescent="0.25"/>
  <cols>
    <col min="1" max="1" width="23.81640625" customWidth="1"/>
    <col min="2" max="2" width="12.81640625" customWidth="1"/>
    <col min="3" max="3" width="9.54296875" customWidth="1"/>
    <col min="4" max="4" width="12.36328125" customWidth="1"/>
    <col min="5" max="5" width="10.1796875" customWidth="1"/>
    <col min="7" max="7" width="14.453125" customWidth="1"/>
    <col min="8" max="8" width="16.36328125" customWidth="1"/>
    <col min="9" max="9" width="12.81640625" customWidth="1"/>
    <col min="10" max="10" width="13.81640625" customWidth="1"/>
    <col min="11" max="11" width="11.6328125" customWidth="1"/>
    <col min="12" max="12" width="46.81640625" customWidth="1"/>
    <col min="13" max="13" width="24.1796875" customWidth="1"/>
  </cols>
  <sheetData>
    <row r="1" spans="1:15" s="14" customFormat="1" ht="51.5" customHeight="1" x14ac:dyDescent="0.25">
      <c r="A1" s="78" t="s">
        <v>107</v>
      </c>
      <c r="B1" s="78"/>
      <c r="C1" s="78"/>
      <c r="D1" s="78"/>
      <c r="E1" s="78"/>
      <c r="F1" s="78"/>
      <c r="G1" s="76" t="s">
        <v>108</v>
      </c>
      <c r="H1" s="76"/>
    </row>
    <row r="2" spans="1:15" s="66" customFormat="1" ht="22.5" customHeight="1" x14ac:dyDescent="0.25">
      <c r="A2" s="77" t="s">
        <v>105</v>
      </c>
      <c r="B2" s="77"/>
      <c r="C2" s="77"/>
      <c r="D2" s="77"/>
      <c r="F2" s="77" t="s">
        <v>109</v>
      </c>
      <c r="G2" s="77"/>
      <c r="H2" s="77"/>
      <c r="I2" s="77"/>
      <c r="J2" s="77"/>
    </row>
    <row r="3" spans="1:15" ht="25" x14ac:dyDescent="0.35">
      <c r="A3" s="24" t="s">
        <v>64</v>
      </c>
      <c r="B3" s="24" t="s">
        <v>112</v>
      </c>
      <c r="C3" s="24" t="s">
        <v>55</v>
      </c>
      <c r="D3" s="24" t="s">
        <v>94</v>
      </c>
      <c r="E3" s="14"/>
      <c r="F3" s="22"/>
      <c r="G3" s="23"/>
      <c r="H3" s="24" t="s">
        <v>74</v>
      </c>
      <c r="I3" s="41" t="s">
        <v>72</v>
      </c>
      <c r="J3" s="48" t="s">
        <v>73</v>
      </c>
      <c r="N3" s="22"/>
      <c r="O3" s="25"/>
    </row>
    <row r="4" spans="1:15" ht="14" x14ac:dyDescent="0.35">
      <c r="A4" s="26" t="s">
        <v>65</v>
      </c>
      <c r="B4" s="42">
        <f>Table25[[#Totals],[Bugetat]]</f>
        <v>0</v>
      </c>
      <c r="C4" s="42">
        <f ca="1">Table25[[#Totals],[Actual]]</f>
        <v>0</v>
      </c>
      <c r="D4" s="42">
        <f ca="1">C4-B4</f>
        <v>0</v>
      </c>
      <c r="E4" s="14"/>
      <c r="F4" s="22"/>
      <c r="G4" s="23"/>
      <c r="H4" s="27" t="s">
        <v>56</v>
      </c>
      <c r="I4" s="44">
        <v>0</v>
      </c>
      <c r="J4" s="45">
        <f t="shared" ref="J4:J5" ca="1" si="0">I4+SUMIF($I$14:$I$367,"="&amp;H4,$K$14:$K$67)-SUMIF($I$14:$I$367,"="&amp;H4,$J$14:$J$67)</f>
        <v>0</v>
      </c>
      <c r="N4" s="25"/>
      <c r="O4" s="28"/>
    </row>
    <row r="5" spans="1:15" ht="14.5" thickBot="1" x14ac:dyDescent="0.4">
      <c r="A5" s="26" t="s">
        <v>66</v>
      </c>
      <c r="B5" s="42">
        <f>SUMIF(A24:A300,Table26[[#Totals],[locuință]], B24:B300)</f>
        <v>0</v>
      </c>
      <c r="C5" s="42">
        <f>SUMIF(A24:A300,Table26[[#Totals],[Bugetat]], C24:C300)</f>
        <v>0</v>
      </c>
      <c r="D5" s="42">
        <f>B5-C5</f>
        <v>0</v>
      </c>
      <c r="E5" s="14"/>
      <c r="F5" s="22"/>
      <c r="G5" s="23"/>
      <c r="H5" s="27" t="s">
        <v>68</v>
      </c>
      <c r="I5" s="44">
        <v>0</v>
      </c>
      <c r="J5" s="45">
        <f t="shared" ca="1" si="0"/>
        <v>0</v>
      </c>
      <c r="N5" s="25"/>
      <c r="O5" s="22"/>
    </row>
    <row r="6" spans="1:15" ht="14.5" thickTop="1" x14ac:dyDescent="0.35">
      <c r="A6" s="40" t="s">
        <v>67</v>
      </c>
      <c r="B6" s="43">
        <f>B4-B5</f>
        <v>0</v>
      </c>
      <c r="C6" s="43">
        <f ca="1">C4-C5</f>
        <v>0</v>
      </c>
      <c r="D6" s="43">
        <f ca="1">C6-B6</f>
        <v>0</v>
      </c>
      <c r="E6" s="14"/>
      <c r="F6" s="22"/>
      <c r="G6" s="23"/>
      <c r="H6" s="27" t="s">
        <v>69</v>
      </c>
      <c r="I6" s="44">
        <v>0</v>
      </c>
      <c r="J6" s="45">
        <f ca="1">I6+SUMIF($I$14:$I$367,"="&amp;H6,$K$14:$K$67)-SUMIF($I$14:$I$367,"="&amp;H6,$J$14:$J$67)</f>
        <v>0</v>
      </c>
      <c r="N6" s="25"/>
      <c r="O6" s="22"/>
    </row>
    <row r="7" spans="1:15" x14ac:dyDescent="0.35">
      <c r="A7" s="25"/>
      <c r="B7" s="25"/>
      <c r="C7" s="25"/>
      <c r="D7" s="25"/>
      <c r="E7" s="14"/>
      <c r="F7" s="22"/>
      <c r="G7" s="23"/>
      <c r="H7" s="27" t="s">
        <v>71</v>
      </c>
      <c r="I7" s="44">
        <v>0</v>
      </c>
      <c r="J7" s="45">
        <f ca="1">I7+SUMIF($I$14:$I$367,"="&amp;H7,$K$14:$K$67)-SUMIF($I$14:$I$367,"="&amp;H7,$J$14:$J$67)</f>
        <v>0</v>
      </c>
      <c r="N7" s="25"/>
      <c r="O7" s="22"/>
    </row>
    <row r="8" spans="1:15" x14ac:dyDescent="0.35">
      <c r="A8" s="25"/>
      <c r="B8" s="25"/>
      <c r="C8" s="25"/>
      <c r="D8" s="25"/>
      <c r="E8" s="14"/>
      <c r="F8" s="22"/>
      <c r="G8" s="23"/>
      <c r="H8" s="27" t="s">
        <v>70</v>
      </c>
      <c r="I8" s="44">
        <v>0</v>
      </c>
      <c r="J8" s="45">
        <f ca="1">I8+SUMIF($I$14:$I$367,"="&amp;H8,$K$14:$K$67)-SUMIF($I$14:$I$367,"="&amp;H8,$J$14:$J$67)</f>
        <v>0</v>
      </c>
      <c r="N8" s="25"/>
      <c r="O8" s="22"/>
    </row>
    <row r="9" spans="1:15" x14ac:dyDescent="0.35">
      <c r="A9" s="25"/>
      <c r="B9" s="25"/>
      <c r="C9" s="25"/>
      <c r="D9" s="25"/>
      <c r="E9" s="14"/>
      <c r="F9" s="22"/>
      <c r="G9" s="23"/>
      <c r="H9" s="32" t="s">
        <v>47</v>
      </c>
      <c r="I9" s="46">
        <v>300</v>
      </c>
      <c r="J9" s="45">
        <f>I9+SUMIF($H$14:$H$67,"="&amp;H9,$K$14:$K$67)-SUMIF($G$14:$G$67,"="&amp;H9,$J$14:$J$67)-SUMIF($G$14:$G$67,"="&amp;A21,$K$14:$K$67)</f>
        <v>300</v>
      </c>
      <c r="N9" s="25"/>
      <c r="O9" s="28"/>
    </row>
    <row r="10" spans="1:15" x14ac:dyDescent="0.35">
      <c r="A10" s="25"/>
      <c r="B10" s="25"/>
      <c r="C10" s="25"/>
      <c r="D10" s="25"/>
      <c r="E10" s="14"/>
      <c r="F10" s="22"/>
      <c r="G10" s="23"/>
      <c r="H10" s="24" t="s">
        <v>93</v>
      </c>
      <c r="I10" s="47">
        <f ca="1">SUM(OFFSET(I3,1,0,ROW(I10)-ROW(I3)-1,1))</f>
        <v>300</v>
      </c>
      <c r="J10" s="47">
        <f ca="1">SUM(OFFSET(J3,1,0,ROW(J10)-ROW(J3)-1,1))</f>
        <v>300</v>
      </c>
      <c r="N10" s="25"/>
      <c r="O10" s="22"/>
    </row>
    <row r="11" spans="1:15" x14ac:dyDescent="0.35">
      <c r="A11" s="25"/>
      <c r="B11" s="25"/>
      <c r="C11" s="25"/>
      <c r="D11" s="25"/>
      <c r="E11" s="14"/>
      <c r="F11" s="22"/>
      <c r="G11" s="23"/>
      <c r="H11" s="27"/>
      <c r="I11" s="46"/>
      <c r="J11" s="54"/>
      <c r="N11" s="25"/>
      <c r="O11" s="22"/>
    </row>
    <row r="12" spans="1:15" s="14" customFormat="1" ht="24.5" x14ac:dyDescent="0.35">
      <c r="A12" s="76" t="s">
        <v>88</v>
      </c>
      <c r="B12" s="76"/>
      <c r="C12" s="76"/>
      <c r="D12" s="76"/>
      <c r="E12" s="21"/>
      <c r="F12" s="76" t="s">
        <v>90</v>
      </c>
      <c r="G12" s="76"/>
      <c r="H12" s="76"/>
      <c r="I12" s="76"/>
      <c r="J12" s="76"/>
      <c r="K12" s="76"/>
      <c r="L12" s="76"/>
      <c r="M12" s="63"/>
      <c r="N12" s="64"/>
      <c r="O12" s="65"/>
    </row>
    <row r="13" spans="1:15" ht="25" x14ac:dyDescent="0.25">
      <c r="A13" s="50" t="s">
        <v>91</v>
      </c>
      <c r="B13" s="50" t="s">
        <v>104</v>
      </c>
      <c r="C13" s="50" t="s">
        <v>73</v>
      </c>
      <c r="D13" s="50" t="s">
        <v>92</v>
      </c>
      <c r="E13" s="29" t="s">
        <v>57</v>
      </c>
      <c r="F13" s="49" t="s">
        <v>89</v>
      </c>
      <c r="G13" s="49" t="s">
        <v>17</v>
      </c>
      <c r="H13" s="49" t="s">
        <v>18</v>
      </c>
      <c r="I13" s="49" t="s">
        <v>87</v>
      </c>
      <c r="J13" s="49" t="s">
        <v>96</v>
      </c>
      <c r="K13" s="49" t="s">
        <v>97</v>
      </c>
      <c r="L13" s="49" t="s">
        <v>98</v>
      </c>
      <c r="M13" s="31"/>
    </row>
    <row r="14" spans="1:15" x14ac:dyDescent="0.35">
      <c r="A14" s="32" t="str">
        <f>'Stabilirea categoriilor'!V7</f>
        <v>Salariu 1</v>
      </c>
      <c r="B14" s="55"/>
      <c r="C14" s="56">
        <f ca="1">SUMIF($H$13:$H$346,"="&amp;A14,$K$13:$K$345)-SUMIF($H$13:$H$137,"="&amp;A14,$H$13:$H$345)</f>
        <v>0</v>
      </c>
      <c r="D14" s="57">
        <f ca="1">C14-B14</f>
        <v>0</v>
      </c>
      <c r="E14" s="33"/>
      <c r="F14" s="71"/>
      <c r="G14" s="62"/>
      <c r="H14" s="62"/>
      <c r="I14" s="67"/>
      <c r="J14" s="69"/>
      <c r="K14" s="69"/>
      <c r="L14" s="69"/>
      <c r="M14" s="28"/>
    </row>
    <row r="15" spans="1:15" ht="13.5" x14ac:dyDescent="0.35">
      <c r="A15" s="32" t="str">
        <f>'Stabilirea categoriilor'!V8</f>
        <v>Salariu 2</v>
      </c>
      <c r="B15" s="55"/>
      <c r="C15" s="56">
        <f t="shared" ref="C15:C20" ca="1" si="1">SUMIF($H$13:$H$346,"="&amp;A15,$K$13:$K$345)-SUMIF($H$13:$H$137,"="&amp;A15,$H$13:$H$345)</f>
        <v>0</v>
      </c>
      <c r="D15" s="57">
        <f t="shared" ref="D15:D21" ca="1" si="2">C15-B15</f>
        <v>0</v>
      </c>
      <c r="E15" s="33"/>
      <c r="F15" s="71"/>
      <c r="G15" s="62"/>
      <c r="H15" s="62"/>
      <c r="I15" s="67"/>
      <c r="J15" s="69"/>
      <c r="K15" s="69"/>
      <c r="L15" s="69"/>
      <c r="M15" s="31"/>
    </row>
    <row r="16" spans="1:15" ht="13.5" x14ac:dyDescent="0.35">
      <c r="A16" s="32" t="str">
        <f>'Stabilirea categoriilor'!V9</f>
        <v>Alocație</v>
      </c>
      <c r="B16" s="55"/>
      <c r="C16" s="56">
        <f t="shared" ca="1" si="1"/>
        <v>0</v>
      </c>
      <c r="D16" s="57">
        <f t="shared" ca="1" si="2"/>
        <v>0</v>
      </c>
      <c r="E16" s="33"/>
      <c r="F16" s="71"/>
      <c r="G16" s="62"/>
      <c r="H16" s="62"/>
      <c r="I16" s="67"/>
      <c r="J16" s="69"/>
      <c r="K16" s="69"/>
      <c r="L16" s="69"/>
      <c r="M16" s="31"/>
    </row>
    <row r="17" spans="1:13" x14ac:dyDescent="0.35">
      <c r="A17" s="32" t="str">
        <f>'Stabilirea categoriilor'!V10</f>
        <v>Bonuri masă</v>
      </c>
      <c r="B17" s="55"/>
      <c r="C17" s="56">
        <f t="shared" ca="1" si="1"/>
        <v>0</v>
      </c>
      <c r="D17" s="57">
        <f t="shared" ca="1" si="2"/>
        <v>0</v>
      </c>
      <c r="E17" s="23"/>
      <c r="F17" s="71"/>
      <c r="G17" s="62"/>
      <c r="H17" s="62"/>
      <c r="I17" s="67"/>
      <c r="J17" s="69"/>
      <c r="K17" s="69"/>
      <c r="L17" s="69"/>
      <c r="M17" s="22"/>
    </row>
    <row r="18" spans="1:13" ht="13.5" x14ac:dyDescent="0.35">
      <c r="A18" s="32" t="str">
        <f>'Stabilirea categoriilor'!V11</f>
        <v>Chirii</v>
      </c>
      <c r="B18" s="55"/>
      <c r="C18" s="56">
        <f t="shared" ca="1" si="1"/>
        <v>0</v>
      </c>
      <c r="D18" s="57">
        <f t="shared" ca="1" si="2"/>
        <v>0</v>
      </c>
      <c r="E18" s="33"/>
      <c r="F18" s="71"/>
      <c r="G18" s="62"/>
      <c r="H18" s="62"/>
      <c r="I18" s="67"/>
      <c r="J18" s="69"/>
      <c r="K18" s="69"/>
      <c r="L18" s="69"/>
      <c r="M18" s="31"/>
    </row>
    <row r="19" spans="1:13" ht="13.5" x14ac:dyDescent="0.35">
      <c r="A19" s="32" t="str">
        <f>'Stabilirea categoriilor'!V12</f>
        <v>Dividende</v>
      </c>
      <c r="B19" s="55"/>
      <c r="C19" s="56">
        <f t="shared" ca="1" si="1"/>
        <v>0</v>
      </c>
      <c r="D19" s="57">
        <f t="shared" ca="1" si="2"/>
        <v>0</v>
      </c>
      <c r="E19" s="33"/>
      <c r="F19" s="71"/>
      <c r="G19" s="62"/>
      <c r="H19" s="62"/>
      <c r="I19" s="67"/>
      <c r="J19" s="69"/>
      <c r="K19" s="69"/>
      <c r="L19" s="69"/>
      <c r="M19" s="31"/>
    </row>
    <row r="20" spans="1:13" ht="13.5" x14ac:dyDescent="0.35">
      <c r="A20" s="32" t="str">
        <f>'Stabilirea categoriilor'!V13</f>
        <v>pensie alimentara</v>
      </c>
      <c r="B20" s="55"/>
      <c r="C20" s="56">
        <f t="shared" ca="1" si="1"/>
        <v>0</v>
      </c>
      <c r="D20" s="57">
        <f t="shared" ca="1" si="2"/>
        <v>0</v>
      </c>
      <c r="E20" s="33"/>
      <c r="F20" s="71"/>
      <c r="G20" s="62"/>
      <c r="H20" s="62"/>
      <c r="I20" s="67"/>
      <c r="J20" s="69"/>
      <c r="K20" s="69"/>
      <c r="L20" s="69"/>
      <c r="M20" s="31" t="s">
        <v>26</v>
      </c>
    </row>
    <row r="21" spans="1:13" ht="13.5" x14ac:dyDescent="0.35">
      <c r="A21" s="32" t="str">
        <f>'Stabilirea categoriilor'!V14</f>
        <v>Utilizare economii</v>
      </c>
      <c r="B21" s="55"/>
      <c r="C21" s="56">
        <f ca="1">SUMIF($H$13:$H$346,"="&amp;A21,$K$13:$K$345)-SUMIF($H$13:$H$137,"="&amp;A21,$H$13:$H$345)</f>
        <v>0</v>
      </c>
      <c r="D21" s="57">
        <f t="shared" ca="1" si="2"/>
        <v>0</v>
      </c>
      <c r="E21" s="33"/>
      <c r="F21" s="71"/>
      <c r="G21" s="62"/>
      <c r="H21" s="62"/>
      <c r="I21" s="67"/>
      <c r="J21" s="69"/>
      <c r="K21" s="69"/>
      <c r="L21" s="69"/>
      <c r="M21" s="31"/>
    </row>
    <row r="22" spans="1:13" ht="13.5" x14ac:dyDescent="0.35">
      <c r="A22" s="32" t="s">
        <v>64</v>
      </c>
      <c r="B22" s="60">
        <f>SUBTOTAL(109,Table25[Bugetat])</f>
        <v>0</v>
      </c>
      <c r="C22" s="61">
        <f ca="1">SUBTOTAL(109,Table25[Actual])</f>
        <v>0</v>
      </c>
      <c r="D22" s="61">
        <f ca="1">SUBTOTAL(109,Table25[Diferente])</f>
        <v>0</v>
      </c>
      <c r="E22" s="33"/>
      <c r="F22" s="71"/>
      <c r="G22" s="62"/>
      <c r="H22" s="62"/>
      <c r="I22" s="67"/>
      <c r="J22" s="69"/>
      <c r="K22" s="69"/>
      <c r="L22" s="69"/>
      <c r="M22" s="31"/>
    </row>
    <row r="23" spans="1:13" ht="14" thickBot="1" x14ac:dyDescent="0.4">
      <c r="A23" s="51" t="s">
        <v>99</v>
      </c>
      <c r="B23" s="58" t="s">
        <v>104</v>
      </c>
      <c r="C23" s="58" t="s">
        <v>73</v>
      </c>
      <c r="D23" s="58" t="s">
        <v>92</v>
      </c>
      <c r="E23" s="33"/>
      <c r="F23" s="71"/>
      <c r="G23" s="62"/>
      <c r="H23" s="62"/>
      <c r="I23" s="67"/>
      <c r="J23" s="69"/>
      <c r="K23" s="69"/>
      <c r="L23" s="69"/>
      <c r="M23" s="31"/>
    </row>
    <row r="24" spans="1:13" ht="13.5" x14ac:dyDescent="0.35">
      <c r="A24" s="32" t="s">
        <v>23</v>
      </c>
      <c r="B24" s="59" t="s">
        <v>104</v>
      </c>
      <c r="C24" s="59" t="s">
        <v>73</v>
      </c>
      <c r="D24" s="59" t="s">
        <v>92</v>
      </c>
      <c r="E24" s="33"/>
      <c r="F24" s="71"/>
      <c r="G24" s="62"/>
      <c r="H24" s="62"/>
      <c r="I24" s="67"/>
      <c r="J24" s="69"/>
      <c r="K24" s="69"/>
      <c r="L24" s="69"/>
      <c r="M24" s="31"/>
    </row>
    <row r="25" spans="1:13" ht="13.5" x14ac:dyDescent="0.35">
      <c r="A25" s="32" t="str">
        <f>'Stabilirea categoriilor'!D7</f>
        <v>Chirie/Ipotecă</v>
      </c>
      <c r="B25" s="55"/>
      <c r="C25" s="57">
        <f ca="1">SUMIF($H$13:$H$346,"="&amp;A25,$J$13:$J$345)-SUMIF($H$13:$H$137,"="&amp;A25,$K$13:$K$345)</f>
        <v>0</v>
      </c>
      <c r="D25" s="57">
        <f t="shared" ref="D25:D63" ca="1" si="3">B25-C25</f>
        <v>0</v>
      </c>
      <c r="E25" s="33"/>
      <c r="F25" s="71"/>
      <c r="G25" s="62"/>
      <c r="H25" s="62"/>
      <c r="I25" s="67"/>
      <c r="J25" s="70"/>
      <c r="K25" s="70"/>
      <c r="L25" s="70"/>
      <c r="M25" s="34"/>
    </row>
    <row r="26" spans="1:13" ht="13.5" x14ac:dyDescent="0.35">
      <c r="A26" s="32" t="str">
        <f>'Stabilirea categoriilor'!D8</f>
        <v>Gaze</v>
      </c>
      <c r="B26" s="55"/>
      <c r="C26" s="57">
        <f t="shared" ref="C26:C34" ca="1" si="4">SUMIF($H$13:$H$346,"="&amp;A26,$J$13:$J$345)-SUMIF($H$13:$H$137,"="&amp;A26,$K$13:$K$345)</f>
        <v>0</v>
      </c>
      <c r="D26" s="57">
        <f t="shared" ca="1" si="3"/>
        <v>0</v>
      </c>
      <c r="E26" s="33"/>
      <c r="F26" s="71"/>
      <c r="G26" s="62"/>
      <c r="H26" s="62"/>
      <c r="I26" s="67"/>
      <c r="J26" s="70"/>
      <c r="K26" s="70"/>
      <c r="L26" s="70"/>
      <c r="M26" s="34"/>
    </row>
    <row r="27" spans="1:13" ht="13.5" x14ac:dyDescent="0.35">
      <c r="A27" s="32" t="str">
        <f>'Stabilirea categoriilor'!D9</f>
        <v>Intretinere lunara</v>
      </c>
      <c r="B27" s="55"/>
      <c r="C27" s="57">
        <f t="shared" ca="1" si="4"/>
        <v>0</v>
      </c>
      <c r="D27" s="57">
        <f t="shared" ca="1" si="3"/>
        <v>0</v>
      </c>
      <c r="E27" s="33"/>
      <c r="F27" s="71"/>
      <c r="G27" s="62"/>
      <c r="H27" s="62"/>
      <c r="I27" s="67"/>
      <c r="J27" s="70"/>
      <c r="K27" s="70"/>
      <c r="L27" s="70"/>
      <c r="M27" s="34"/>
    </row>
    <row r="28" spans="1:13" ht="13.5" x14ac:dyDescent="0.35">
      <c r="A28" s="32" t="str">
        <f>'Stabilirea categoriilor'!D10</f>
        <v>Internet</v>
      </c>
      <c r="B28" s="55"/>
      <c r="C28" s="57">
        <f t="shared" ca="1" si="4"/>
        <v>0</v>
      </c>
      <c r="D28" s="57">
        <f t="shared" ca="1" si="3"/>
        <v>0</v>
      </c>
      <c r="E28" s="33"/>
      <c r="F28" s="71"/>
      <c r="G28" s="62"/>
      <c r="H28" s="62"/>
      <c r="I28" s="67"/>
      <c r="J28" s="70"/>
      <c r="K28" s="70"/>
      <c r="L28" s="70"/>
      <c r="M28" s="34"/>
    </row>
    <row r="29" spans="1:13" ht="13.5" x14ac:dyDescent="0.35">
      <c r="A29" s="32" t="str">
        <f>'Stabilirea categoriilor'!D11</f>
        <v>Telefon mobil</v>
      </c>
      <c r="B29" s="55"/>
      <c r="C29" s="57">
        <f t="shared" ca="1" si="4"/>
        <v>0</v>
      </c>
      <c r="D29" s="57">
        <f t="shared" ca="1" si="3"/>
        <v>0</v>
      </c>
      <c r="E29" s="33"/>
      <c r="F29" s="71"/>
      <c r="G29" s="62"/>
      <c r="H29" s="62"/>
      <c r="I29" s="67"/>
      <c r="J29" s="70"/>
      <c r="K29" s="70"/>
      <c r="L29" s="70"/>
      <c r="M29" s="34"/>
    </row>
    <row r="30" spans="1:13" ht="13.5" x14ac:dyDescent="0.35">
      <c r="A30" s="32" t="str">
        <f>'Stabilirea categoriilor'!D12</f>
        <v>Apă</v>
      </c>
      <c r="B30" s="55"/>
      <c r="C30" s="57">
        <f t="shared" ca="1" si="4"/>
        <v>0</v>
      </c>
      <c r="D30" s="57">
        <f t="shared" ca="1" si="3"/>
        <v>0</v>
      </c>
      <c r="E30" s="33"/>
      <c r="F30" s="71"/>
      <c r="G30" s="62"/>
      <c r="H30" s="62"/>
      <c r="I30" s="67"/>
      <c r="J30" s="70"/>
      <c r="K30" s="70"/>
      <c r="L30" s="70"/>
      <c r="M30" s="34"/>
    </row>
    <row r="31" spans="1:13" ht="13.5" x14ac:dyDescent="0.35">
      <c r="A31" s="32" t="str">
        <f>'Stabilirea categoriilor'!D13</f>
        <v>Electricitate</v>
      </c>
      <c r="B31" s="55"/>
      <c r="C31" s="57">
        <f t="shared" ca="1" si="4"/>
        <v>0</v>
      </c>
      <c r="D31" s="57">
        <f t="shared" ca="1" si="3"/>
        <v>0</v>
      </c>
      <c r="E31" s="33"/>
      <c r="F31" s="71"/>
      <c r="G31" s="62"/>
      <c r="H31" s="62"/>
      <c r="I31" s="67"/>
      <c r="J31" s="69"/>
      <c r="K31" s="69"/>
      <c r="L31" s="69"/>
      <c r="M31" s="31"/>
    </row>
    <row r="32" spans="1:13" ht="13.5" x14ac:dyDescent="0.35">
      <c r="A32" s="32" t="str">
        <f>'Stabilirea categoriilor'!D14</f>
        <v>Reparatii</v>
      </c>
      <c r="B32" s="55"/>
      <c r="C32" s="57">
        <f t="shared" ca="1" si="4"/>
        <v>0</v>
      </c>
      <c r="D32" s="57">
        <f t="shared" ca="1" si="3"/>
        <v>0</v>
      </c>
      <c r="E32" s="33"/>
      <c r="F32" s="71"/>
      <c r="G32" s="62"/>
      <c r="H32" s="62"/>
      <c r="I32" s="67"/>
      <c r="J32" s="69"/>
      <c r="K32" s="69"/>
      <c r="L32" s="69"/>
      <c r="M32" s="31"/>
    </row>
    <row r="33" spans="1:13" ht="13.5" x14ac:dyDescent="0.35">
      <c r="A33" s="32" t="str">
        <f>'Stabilirea categoriilor'!D15</f>
        <v>Asigurare</v>
      </c>
      <c r="B33" s="55"/>
      <c r="C33" s="57">
        <f t="shared" ca="1" si="4"/>
        <v>0</v>
      </c>
      <c r="D33" s="57">
        <f t="shared" ca="1" si="3"/>
        <v>0</v>
      </c>
      <c r="E33" s="33"/>
      <c r="F33" s="71"/>
      <c r="G33" s="62"/>
      <c r="H33" s="62"/>
      <c r="I33" s="67"/>
      <c r="J33" s="69"/>
      <c r="K33" s="69"/>
      <c r="L33" s="69"/>
      <c r="M33" s="31"/>
    </row>
    <row r="34" spans="1:13" ht="13.5" x14ac:dyDescent="0.35">
      <c r="A34" s="32" t="str">
        <f>'Stabilirea categoriilor'!D16</f>
        <v>x</v>
      </c>
      <c r="B34" s="55"/>
      <c r="C34" s="57">
        <f t="shared" ca="1" si="4"/>
        <v>0</v>
      </c>
      <c r="D34" s="57">
        <f t="shared" ca="1" si="3"/>
        <v>0</v>
      </c>
      <c r="E34" s="33"/>
      <c r="F34" s="71"/>
      <c r="G34" s="62"/>
      <c r="H34" s="62"/>
      <c r="I34" s="67"/>
      <c r="J34" s="69"/>
      <c r="K34" s="69"/>
      <c r="L34" s="69"/>
      <c r="M34" s="31"/>
    </row>
    <row r="35" spans="1:13" ht="13.5" x14ac:dyDescent="0.35">
      <c r="A35" s="32" t="s">
        <v>64</v>
      </c>
      <c r="B35" s="60">
        <f>SUBTOTAL(109,Table26[Bugetat])</f>
        <v>0</v>
      </c>
      <c r="C35" s="61">
        <f ca="1">SUBTOTAL(109,Table26[Actual])</f>
        <v>0</v>
      </c>
      <c r="D35" s="61">
        <f ca="1">SUBTOTAL(109,Table26[Diferente])</f>
        <v>0</v>
      </c>
      <c r="E35" s="33"/>
      <c r="F35" s="71"/>
      <c r="G35" s="62"/>
      <c r="H35" s="62"/>
      <c r="I35" s="67"/>
      <c r="J35" s="69"/>
      <c r="K35" s="69"/>
      <c r="L35" s="69"/>
      <c r="M35" s="31"/>
    </row>
    <row r="36" spans="1:13" ht="13.5" x14ac:dyDescent="0.35">
      <c r="A36" s="32" t="s">
        <v>46</v>
      </c>
      <c r="B36" s="59" t="s">
        <v>104</v>
      </c>
      <c r="C36" s="59" t="s">
        <v>73</v>
      </c>
      <c r="D36" s="59" t="s">
        <v>92</v>
      </c>
      <c r="E36" s="33"/>
      <c r="F36" s="71"/>
      <c r="G36" s="62"/>
      <c r="H36" s="62"/>
      <c r="I36" s="67"/>
      <c r="J36" s="69"/>
      <c r="K36" s="69"/>
      <c r="L36" s="69"/>
      <c r="M36" s="31"/>
    </row>
    <row r="37" spans="1:13" ht="13.5" x14ac:dyDescent="0.35">
      <c r="A37" s="32" t="str">
        <f>'Stabilirea categoriilor'!F7</f>
        <v>Îmbrăcăminte/încălțăminte</v>
      </c>
      <c r="B37" s="55"/>
      <c r="C37" s="57">
        <f t="shared" ref="C37:C47" ca="1" si="5">SUMIF($H$13:$H$346,"="&amp;A37,$J$13:$J$345)-SUMIF($H$13:$H$137,"="&amp;A37,$K$13:$K$345)</f>
        <v>0</v>
      </c>
      <c r="D37" s="57">
        <f ca="1">B37-C37</f>
        <v>0</v>
      </c>
      <c r="E37" s="33"/>
      <c r="F37" s="71"/>
      <c r="G37" s="62"/>
      <c r="H37" s="62"/>
      <c r="I37" s="67"/>
      <c r="J37" s="69"/>
      <c r="K37" s="69"/>
      <c r="L37" s="69"/>
      <c r="M37" s="31"/>
    </row>
    <row r="38" spans="1:13" ht="13.5" x14ac:dyDescent="0.35">
      <c r="A38" s="32" t="str">
        <f>'Stabilirea categoriilor'!F8</f>
        <v>Tunsoare</v>
      </c>
      <c r="B38" s="55"/>
      <c r="C38" s="57">
        <f t="shared" ca="1" si="5"/>
        <v>0</v>
      </c>
      <c r="D38" s="57">
        <f t="shared" ca="1" si="3"/>
        <v>0</v>
      </c>
      <c r="E38" s="33"/>
      <c r="F38" s="71"/>
      <c r="G38" s="62"/>
      <c r="H38" s="62"/>
      <c r="I38" s="67"/>
      <c r="J38" s="69"/>
      <c r="K38" s="69"/>
      <c r="L38" s="69"/>
      <c r="M38" s="31"/>
    </row>
    <row r="39" spans="1:13" ht="13.5" x14ac:dyDescent="0.35">
      <c r="A39" s="32" t="str">
        <f>'Stabilirea categoriilor'!F9</f>
        <v>Medicamente/doctor</v>
      </c>
      <c r="B39" s="55"/>
      <c r="C39" s="57">
        <f t="shared" ca="1" si="5"/>
        <v>0</v>
      </c>
      <c r="D39" s="57">
        <f t="shared" ca="1" si="3"/>
        <v>0</v>
      </c>
      <c r="E39" s="33"/>
      <c r="F39" s="71"/>
      <c r="G39" s="62"/>
      <c r="H39" s="62"/>
      <c r="I39" s="67"/>
      <c r="J39" s="69"/>
      <c r="K39" s="69"/>
      <c r="L39" s="69"/>
      <c r="M39" s="31"/>
    </row>
    <row r="40" spans="1:13" ht="13.5" x14ac:dyDescent="0.35">
      <c r="A40" s="32" t="str">
        <f>'Stabilirea categoriilor'!F10</f>
        <v>Lentile de contact</v>
      </c>
      <c r="B40" s="55"/>
      <c r="C40" s="57">
        <f t="shared" ca="1" si="5"/>
        <v>0</v>
      </c>
      <c r="D40" s="57">
        <f t="shared" ca="1" si="3"/>
        <v>0</v>
      </c>
      <c r="E40" s="33"/>
      <c r="F40" s="71"/>
      <c r="G40" s="62"/>
      <c r="H40" s="62"/>
      <c r="I40" s="67"/>
      <c r="J40" s="69"/>
      <c r="K40" s="69"/>
      <c r="L40" s="69"/>
      <c r="M40" s="31"/>
    </row>
    <row r="41" spans="1:13" ht="13.5" x14ac:dyDescent="0.35">
      <c r="A41" s="32" t="str">
        <f>'Stabilirea categoriilor'!F11</f>
        <v>Produse de îngrijire</v>
      </c>
      <c r="B41" s="55"/>
      <c r="C41" s="57">
        <f t="shared" ca="1" si="5"/>
        <v>0</v>
      </c>
      <c r="D41" s="57">
        <f t="shared" ca="1" si="3"/>
        <v>0</v>
      </c>
      <c r="E41" s="33"/>
      <c r="F41" s="71"/>
      <c r="G41" s="62"/>
      <c r="H41" s="62"/>
      <c r="I41" s="67"/>
      <c r="J41" s="69"/>
      <c r="K41" s="69"/>
      <c r="L41" s="69"/>
      <c r="M41" s="31"/>
    </row>
    <row r="42" spans="1:13" ht="13.5" x14ac:dyDescent="0.35">
      <c r="A42" s="32" t="str">
        <f>'Stabilirea categoriilor'!F12</f>
        <v>Curățătorie</v>
      </c>
      <c r="B42" s="55"/>
      <c r="C42" s="57">
        <f t="shared" ca="1" si="5"/>
        <v>0</v>
      </c>
      <c r="D42" s="57">
        <f t="shared" ca="1" si="3"/>
        <v>0</v>
      </c>
      <c r="E42" s="33"/>
      <c r="F42" s="71"/>
      <c r="G42" s="62"/>
      <c r="H42" s="62"/>
      <c r="I42" s="67"/>
      <c r="J42" s="69"/>
      <c r="K42" s="69"/>
      <c r="L42" s="69"/>
      <c r="M42" s="31"/>
    </row>
    <row r="43" spans="1:13" ht="13.5" x14ac:dyDescent="0.35">
      <c r="A43" s="32" t="str">
        <f>'Stabilirea categoriilor'!F13</f>
        <v>Abonamente la sală, masaj, psihoterapie...</v>
      </c>
      <c r="B43" s="55"/>
      <c r="C43" s="57">
        <f t="shared" ca="1" si="5"/>
        <v>0</v>
      </c>
      <c r="D43" s="57">
        <f t="shared" ca="1" si="3"/>
        <v>0</v>
      </c>
      <c r="E43" s="33"/>
      <c r="F43" s="71"/>
      <c r="G43" s="62"/>
      <c r="H43" s="62"/>
      <c r="I43" s="67"/>
      <c r="J43" s="69"/>
      <c r="K43" s="69"/>
      <c r="L43" s="69"/>
      <c r="M43" s="31"/>
    </row>
    <row r="44" spans="1:13" ht="13.5" x14ac:dyDescent="0.35">
      <c r="A44" s="32" t="str">
        <f>'Stabilirea categoriilor'!F14</f>
        <v>Cursuri</v>
      </c>
      <c r="B44" s="55"/>
      <c r="C44" s="57">
        <f t="shared" ca="1" si="5"/>
        <v>0</v>
      </c>
      <c r="D44" s="57">
        <f t="shared" ca="1" si="3"/>
        <v>0</v>
      </c>
      <c r="E44" s="33"/>
      <c r="F44" s="71"/>
      <c r="G44" s="62"/>
      <c r="H44" s="62"/>
      <c r="I44" s="67"/>
      <c r="J44" s="69"/>
      <c r="K44" s="69"/>
      <c r="L44" s="69"/>
      <c r="M44" s="31"/>
    </row>
    <row r="45" spans="1:13" ht="13.5" x14ac:dyDescent="0.35">
      <c r="A45" s="32" t="str">
        <f>'Stabilirea categoriilor'!F15</f>
        <v>Asigurare sănatate/viață</v>
      </c>
      <c r="B45" s="55"/>
      <c r="C45" s="57">
        <f t="shared" ca="1" si="5"/>
        <v>0</v>
      </c>
      <c r="D45" s="57">
        <f t="shared" ca="1" si="3"/>
        <v>0</v>
      </c>
      <c r="E45" s="33"/>
      <c r="F45" s="71"/>
      <c r="G45" s="62"/>
      <c r="H45" s="62"/>
      <c r="I45" s="67"/>
      <c r="J45" s="69"/>
      <c r="K45" s="69"/>
      <c r="L45" s="69"/>
      <c r="M45" s="31"/>
    </row>
    <row r="46" spans="1:13" ht="13.5" x14ac:dyDescent="0.35">
      <c r="A46" s="32" t="str">
        <f>'Stabilirea categoriilor'!F16</f>
        <v>Buget discreționar</v>
      </c>
      <c r="B46" s="55"/>
      <c r="C46" s="57">
        <f t="shared" ca="1" si="5"/>
        <v>0</v>
      </c>
      <c r="D46" s="57">
        <f t="shared" ca="1" si="3"/>
        <v>0</v>
      </c>
      <c r="E46" s="33"/>
      <c r="F46" s="71"/>
      <c r="G46" s="62"/>
      <c r="H46" s="62"/>
      <c r="I46" s="67"/>
      <c r="J46" s="69"/>
      <c r="K46" s="69"/>
      <c r="L46" s="69"/>
      <c r="M46" s="31"/>
    </row>
    <row r="47" spans="1:13" ht="13.5" x14ac:dyDescent="0.35">
      <c r="A47" s="32" t="str">
        <f>'Stabilirea categoriilor'!F17</f>
        <v>y</v>
      </c>
      <c r="B47" s="55"/>
      <c r="C47" s="57">
        <f t="shared" ca="1" si="5"/>
        <v>0</v>
      </c>
      <c r="D47" s="57">
        <f t="shared" ca="1" si="3"/>
        <v>0</v>
      </c>
      <c r="E47" s="33"/>
      <c r="F47" s="71"/>
      <c r="G47" s="62"/>
      <c r="H47" s="62"/>
      <c r="I47" s="67"/>
      <c r="J47" s="69"/>
      <c r="K47" s="69"/>
      <c r="L47" s="69"/>
      <c r="M47" s="31"/>
    </row>
    <row r="48" spans="1:13" ht="13.5" x14ac:dyDescent="0.35">
      <c r="A48" s="32" t="s">
        <v>64</v>
      </c>
      <c r="B48" s="60">
        <f>SUBTOTAL(109,Table27[Bugetat])</f>
        <v>0</v>
      </c>
      <c r="C48" s="61">
        <f ca="1">SUBTOTAL(109,Table27[Actual])</f>
        <v>0</v>
      </c>
      <c r="D48" s="61">
        <f ca="1">SUBTOTAL(109,Table27[Diferente])</f>
        <v>0</v>
      </c>
      <c r="E48" s="33"/>
      <c r="F48" s="71"/>
      <c r="G48" s="62"/>
      <c r="H48" s="62"/>
      <c r="I48" s="67"/>
      <c r="J48" s="69"/>
      <c r="K48" s="69"/>
      <c r="L48" s="69"/>
      <c r="M48" s="31"/>
    </row>
    <row r="49" spans="1:13" ht="13.5" x14ac:dyDescent="0.35">
      <c r="A49" s="32" t="s">
        <v>110</v>
      </c>
      <c r="B49" s="59" t="s">
        <v>104</v>
      </c>
      <c r="C49" s="59" t="s">
        <v>73</v>
      </c>
      <c r="D49" s="59" t="s">
        <v>92</v>
      </c>
      <c r="E49" s="33"/>
      <c r="F49" s="71"/>
      <c r="G49" s="62"/>
      <c r="H49" s="62"/>
      <c r="I49" s="67"/>
      <c r="J49" s="69"/>
      <c r="K49" s="69"/>
      <c r="L49" s="69"/>
      <c r="M49" s="31"/>
    </row>
    <row r="50" spans="1:13" ht="13.5" x14ac:dyDescent="0.35">
      <c r="A50" s="32" t="str">
        <f>'Stabilirea categoriilor'!H7</f>
        <v>Automobil</v>
      </c>
      <c r="B50" s="55"/>
      <c r="C50" s="57">
        <f t="shared" ref="C50:C58" ca="1" si="6">SUMIF($H$13:$H$346,"="&amp;A50,$J$13:$J$345)-SUMIF($H$13:$H$137,"="&amp;A50,$K$13:$K$345)</f>
        <v>0</v>
      </c>
      <c r="D50" s="57">
        <f t="shared" ca="1" si="3"/>
        <v>0</v>
      </c>
      <c r="E50" s="33"/>
      <c r="F50" s="71"/>
      <c r="G50" s="62"/>
      <c r="H50" s="62"/>
      <c r="I50" s="67"/>
      <c r="J50" s="69"/>
      <c r="K50" s="69"/>
      <c r="L50" s="69"/>
      <c r="M50" s="31"/>
    </row>
    <row r="51" spans="1:13" ht="13.5" x14ac:dyDescent="0.35">
      <c r="A51" s="32" t="str">
        <f>'Stabilirea categoriilor'!H8</f>
        <v>Asigurare auto</v>
      </c>
      <c r="B51" s="55"/>
      <c r="C51" s="57">
        <f t="shared" ca="1" si="6"/>
        <v>0</v>
      </c>
      <c r="D51" s="57">
        <f t="shared" ca="1" si="3"/>
        <v>0</v>
      </c>
      <c r="E51" s="33"/>
      <c r="F51" s="71"/>
      <c r="G51" s="62"/>
      <c r="H51" s="62"/>
      <c r="I51" s="67"/>
      <c r="J51" s="69"/>
      <c r="K51" s="69"/>
      <c r="L51" s="69"/>
      <c r="M51" s="31"/>
    </row>
    <row r="52" spans="1:13" ht="13.5" x14ac:dyDescent="0.35">
      <c r="A52" s="32" t="str">
        <f>'Stabilirea categoriilor'!H9</f>
        <v>Abonament de autobuz</v>
      </c>
      <c r="B52" s="55"/>
      <c r="C52" s="57">
        <f t="shared" ca="1" si="6"/>
        <v>0</v>
      </c>
      <c r="D52" s="57">
        <f t="shared" ca="1" si="3"/>
        <v>0</v>
      </c>
      <c r="E52" s="33"/>
      <c r="F52" s="71"/>
      <c r="G52" s="62"/>
      <c r="H52" s="62"/>
      <c r="I52" s="67"/>
      <c r="J52" s="69"/>
      <c r="K52" s="69"/>
      <c r="L52" s="69"/>
      <c r="M52" s="31"/>
    </row>
    <row r="53" spans="1:13" ht="13.5" x14ac:dyDescent="0.35">
      <c r="A53" s="32" t="str">
        <f>'Stabilirea categoriilor'!H10</f>
        <v>Abonament de metrou</v>
      </c>
      <c r="B53" s="55"/>
      <c r="C53" s="57">
        <f t="shared" ca="1" si="6"/>
        <v>0</v>
      </c>
      <c r="D53" s="57">
        <f t="shared" ca="1" si="3"/>
        <v>0</v>
      </c>
      <c r="E53" s="33"/>
      <c r="F53" s="71"/>
      <c r="G53" s="62"/>
      <c r="H53" s="62"/>
      <c r="I53" s="67"/>
      <c r="J53" s="69"/>
      <c r="K53" s="69"/>
      <c r="L53" s="69"/>
      <c r="M53" s="31"/>
    </row>
    <row r="54" spans="1:13" ht="13.5" x14ac:dyDescent="0.35">
      <c r="A54" s="32" t="str">
        <f>'Stabilirea categoriilor'!H11</f>
        <v>Benzină</v>
      </c>
      <c r="B54" s="55"/>
      <c r="C54" s="57">
        <f t="shared" ca="1" si="6"/>
        <v>0</v>
      </c>
      <c r="D54" s="57">
        <f t="shared" ca="1" si="3"/>
        <v>0</v>
      </c>
      <c r="E54" s="33"/>
      <c r="F54" s="71"/>
      <c r="G54" s="62"/>
      <c r="H54" s="62"/>
      <c r="I54" s="67"/>
      <c r="J54" s="69"/>
      <c r="K54" s="69"/>
      <c r="L54" s="69"/>
      <c r="M54" s="31"/>
    </row>
    <row r="55" spans="1:13" ht="13.5" x14ac:dyDescent="0.35">
      <c r="A55" s="32" t="str">
        <f>'Stabilirea categoriilor'!H12</f>
        <v>Taxă auto</v>
      </c>
      <c r="B55" s="55"/>
      <c r="C55" s="57">
        <f t="shared" ca="1" si="6"/>
        <v>0</v>
      </c>
      <c r="D55" s="57">
        <f t="shared" ca="1" si="3"/>
        <v>0</v>
      </c>
      <c r="E55" s="33"/>
      <c r="F55" s="71"/>
      <c r="G55" s="62"/>
      <c r="H55" s="62"/>
      <c r="I55" s="67"/>
      <c r="J55" s="69"/>
      <c r="K55" s="69"/>
      <c r="L55" s="69"/>
      <c r="M55" s="31"/>
    </row>
    <row r="56" spans="1:13" ht="13.5" x14ac:dyDescent="0.35">
      <c r="A56" s="32" t="str">
        <f>'Stabilirea categoriilor'!H13</f>
        <v>Abonament de tramvai</v>
      </c>
      <c r="B56" s="55"/>
      <c r="C56" s="57">
        <f t="shared" ca="1" si="6"/>
        <v>0</v>
      </c>
      <c r="D56" s="57">
        <f t="shared" ca="1" si="3"/>
        <v>0</v>
      </c>
      <c r="E56" s="33"/>
      <c r="F56" s="71"/>
      <c r="G56" s="62"/>
      <c r="H56" s="62"/>
      <c r="I56" s="67"/>
      <c r="J56" s="69"/>
      <c r="K56" s="69"/>
      <c r="L56" s="69"/>
      <c r="M56" s="31"/>
    </row>
    <row r="57" spans="1:13" ht="13.5" x14ac:dyDescent="0.35">
      <c r="A57" s="32" t="str">
        <f>'Stabilirea categoriilor'!H14</f>
        <v>Reparații auto</v>
      </c>
      <c r="B57" s="55"/>
      <c r="C57" s="57">
        <f t="shared" ca="1" si="6"/>
        <v>0</v>
      </c>
      <c r="D57" s="57">
        <f t="shared" ca="1" si="3"/>
        <v>0</v>
      </c>
      <c r="E57" s="33"/>
      <c r="F57" s="71"/>
      <c r="G57" s="62"/>
      <c r="H57" s="62"/>
      <c r="I57" s="67"/>
      <c r="J57" s="69"/>
      <c r="K57" s="69"/>
      <c r="L57" s="69"/>
      <c r="M57" s="31"/>
    </row>
    <row r="58" spans="1:13" ht="13.5" x14ac:dyDescent="0.35">
      <c r="A58" s="32" t="str">
        <f>'Stabilirea categoriilor'!H15</f>
        <v>z</v>
      </c>
      <c r="B58" s="55"/>
      <c r="C58" s="57">
        <f t="shared" ca="1" si="6"/>
        <v>0</v>
      </c>
      <c r="D58" s="57">
        <f t="shared" ca="1" si="3"/>
        <v>0</v>
      </c>
      <c r="E58" s="33"/>
      <c r="F58" s="71"/>
      <c r="G58" s="62"/>
      <c r="H58" s="62"/>
      <c r="I58" s="67"/>
      <c r="J58" s="69"/>
      <c r="K58" s="69"/>
      <c r="L58" s="69"/>
      <c r="M58" s="31"/>
    </row>
    <row r="59" spans="1:13" ht="13.5" x14ac:dyDescent="0.35">
      <c r="A59" s="32" t="s">
        <v>64</v>
      </c>
      <c r="B59" s="60">
        <f>SUBTOTAL(109,Table28[Bugetat])</f>
        <v>0</v>
      </c>
      <c r="C59" s="61">
        <f ca="1">SUBTOTAL(109,Table28[Actual])</f>
        <v>0</v>
      </c>
      <c r="D59" s="61">
        <f ca="1">SUBTOTAL(109,Table28[Diferente])</f>
        <v>0</v>
      </c>
      <c r="E59" s="33"/>
      <c r="F59" s="71"/>
      <c r="G59" s="62"/>
      <c r="H59" s="62"/>
      <c r="I59" s="67"/>
      <c r="J59" s="69"/>
      <c r="K59" s="69"/>
      <c r="L59" s="69"/>
      <c r="M59" s="31"/>
    </row>
    <row r="60" spans="1:13" ht="13.5" x14ac:dyDescent="0.35">
      <c r="A60" s="32" t="s">
        <v>0</v>
      </c>
      <c r="B60" s="59" t="s">
        <v>104</v>
      </c>
      <c r="C60" s="59" t="s">
        <v>73</v>
      </c>
      <c r="D60" s="59" t="s">
        <v>92</v>
      </c>
      <c r="E60" s="33"/>
      <c r="F60" s="71"/>
      <c r="G60" s="62"/>
      <c r="H60" s="62"/>
      <c r="I60" s="67"/>
      <c r="J60" s="69"/>
      <c r="K60" s="69"/>
      <c r="L60" s="69"/>
      <c r="M60" s="31"/>
    </row>
    <row r="61" spans="1:13" ht="13.5" x14ac:dyDescent="0.35">
      <c r="A61" s="32" t="str">
        <f>'Stabilirea categoriilor'!J7</f>
        <v>Cablu/Netflix</v>
      </c>
      <c r="B61" s="55"/>
      <c r="C61" s="57">
        <f ca="1">SUMIF($H$13:$H$346,"="&amp;A61,$J$13:$J$345)-SUMIF($H$13:$H$137,"="&amp;A61,$K$13:$K$345)</f>
        <v>0</v>
      </c>
      <c r="D61" s="57">
        <f t="shared" ca="1" si="3"/>
        <v>0</v>
      </c>
      <c r="E61" s="33"/>
      <c r="F61" s="71"/>
      <c r="G61" s="62"/>
      <c r="H61" s="62"/>
      <c r="I61" s="67"/>
      <c r="J61" s="69"/>
      <c r="K61" s="69"/>
      <c r="L61" s="69"/>
      <c r="M61" s="31"/>
    </row>
    <row r="62" spans="1:13" ht="13.5" x14ac:dyDescent="0.35">
      <c r="A62" s="32" t="str">
        <f>'Stabilirea categoriilor'!J8</f>
        <v>Cinema/Concerte/Club</v>
      </c>
      <c r="B62" s="55"/>
      <c r="C62" s="57">
        <f t="shared" ref="C62:C66" ca="1" si="7">SUMIF($H$13:$H$346,"="&amp;A62,$J$13:$J$345)-SUMIF($H$13:$H$137,"="&amp;A62,$K$13:$K$345)</f>
        <v>0</v>
      </c>
      <c r="D62" s="57">
        <f t="shared" ca="1" si="3"/>
        <v>0</v>
      </c>
      <c r="E62" s="33"/>
      <c r="F62" s="71"/>
      <c r="G62" s="62"/>
      <c r="H62" s="62"/>
      <c r="I62" s="67"/>
      <c r="J62" s="69"/>
      <c r="K62" s="69"/>
      <c r="L62" s="69"/>
      <c r="M62" s="31"/>
    </row>
    <row r="63" spans="1:13" ht="13.5" x14ac:dyDescent="0.35">
      <c r="A63" s="32" t="str">
        <f>'Stabilirea categoriilor'!J9</f>
        <v>Evenimente</v>
      </c>
      <c r="B63" s="55"/>
      <c r="C63" s="57">
        <f t="shared" ca="1" si="7"/>
        <v>0</v>
      </c>
      <c r="D63" s="57">
        <f t="shared" ca="1" si="3"/>
        <v>0</v>
      </c>
      <c r="E63" s="33"/>
      <c r="F63" s="71"/>
      <c r="G63" s="62"/>
      <c r="H63" s="62"/>
      <c r="I63" s="67"/>
      <c r="J63" s="69"/>
      <c r="K63" s="69"/>
      <c r="L63" s="69"/>
      <c r="M63" s="31"/>
    </row>
    <row r="64" spans="1:13" ht="13.5" x14ac:dyDescent="0.35">
      <c r="A64" s="32" t="str">
        <f>'Stabilirea categoriilor'!J10</f>
        <v>Ieșiri cu prietenii</v>
      </c>
      <c r="B64" s="55"/>
      <c r="C64" s="57">
        <f t="shared" ca="1" si="7"/>
        <v>0</v>
      </c>
      <c r="D64" s="57">
        <f ca="1">B64-C64</f>
        <v>0</v>
      </c>
      <c r="E64" s="35"/>
      <c r="F64" s="71"/>
      <c r="G64" s="62"/>
      <c r="H64" s="62"/>
      <c r="I64" s="67"/>
      <c r="J64" s="69"/>
      <c r="K64" s="69"/>
      <c r="L64" s="69"/>
      <c r="M64" s="31"/>
    </row>
    <row r="65" spans="1:14" ht="13.5" x14ac:dyDescent="0.35">
      <c r="A65" s="32" t="str">
        <f>'Stabilirea categoriilor'!J11</f>
        <v xml:space="preserve">abonamente </v>
      </c>
      <c r="B65" s="55"/>
      <c r="C65" s="57">
        <f t="shared" ca="1" si="7"/>
        <v>0</v>
      </c>
      <c r="D65" s="57">
        <f ca="1">B65-C65</f>
        <v>0</v>
      </c>
      <c r="E65" s="35"/>
      <c r="F65" s="71"/>
      <c r="G65" s="62"/>
      <c r="H65" s="62"/>
      <c r="I65" s="67"/>
      <c r="J65" s="69"/>
      <c r="K65" s="69"/>
      <c r="L65" s="69"/>
      <c r="M65" s="31"/>
    </row>
    <row r="66" spans="1:14" x14ac:dyDescent="0.35">
      <c r="A66" s="32" t="str">
        <f>'Stabilirea categoriilor'!J12</f>
        <v>xx</v>
      </c>
      <c r="B66" s="55"/>
      <c r="C66" s="57">
        <f t="shared" ca="1" si="7"/>
        <v>0</v>
      </c>
      <c r="D66" s="57">
        <f ca="1">B66-C66</f>
        <v>0</v>
      </c>
      <c r="E66" s="35"/>
      <c r="F66" s="71"/>
      <c r="G66" s="62"/>
      <c r="H66" s="62"/>
      <c r="I66" s="67"/>
      <c r="J66" s="69"/>
      <c r="K66" s="69"/>
      <c r="L66" s="69"/>
      <c r="M66" s="28"/>
    </row>
    <row r="67" spans="1:14" ht="13.5" x14ac:dyDescent="0.35">
      <c r="A67" s="32" t="s">
        <v>64</v>
      </c>
      <c r="B67" s="60">
        <f>SUBTOTAL(109,Table29[Bugetat])</f>
        <v>0</v>
      </c>
      <c r="C67" s="61">
        <f ca="1">SUBTOTAL(109,Table29[Actual])</f>
        <v>0</v>
      </c>
      <c r="D67" s="61">
        <f ca="1">SUBTOTAL(109,Table29[Diferente])</f>
        <v>0</v>
      </c>
      <c r="E67" s="36"/>
      <c r="F67" s="71"/>
      <c r="G67" s="62"/>
      <c r="H67" s="62"/>
      <c r="I67" s="67"/>
      <c r="J67" s="69"/>
      <c r="K67" s="69"/>
      <c r="L67" s="69"/>
      <c r="M67" s="30"/>
      <c r="N67" s="30"/>
    </row>
    <row r="68" spans="1:14" ht="13.5" x14ac:dyDescent="0.35">
      <c r="A68" s="32" t="s">
        <v>29</v>
      </c>
      <c r="B68" s="59" t="s">
        <v>104</v>
      </c>
      <c r="C68" s="59" t="s">
        <v>73</v>
      </c>
      <c r="D68" s="59" t="s">
        <v>92</v>
      </c>
      <c r="E68" s="36"/>
      <c r="F68" s="71"/>
      <c r="G68" s="62"/>
      <c r="H68" s="62"/>
      <c r="I68" s="67"/>
      <c r="J68" s="69"/>
      <c r="K68" s="69"/>
      <c r="L68" s="69"/>
      <c r="M68" s="30"/>
      <c r="N68" s="30"/>
    </row>
    <row r="69" spans="1:14" ht="13.5" x14ac:dyDescent="0.35">
      <c r="A69" s="32" t="str">
        <f>'Stabilirea categoriilor'!L7</f>
        <v>Mancare in casă</v>
      </c>
      <c r="B69" s="55"/>
      <c r="C69" s="57">
        <f ca="1">SUMIF($H$13:$H$346,"="&amp;A69,$J$13:$J$345)-SUMIF($H$13:$H$137,"="&amp;A69,$K$13:$K$345)</f>
        <v>0</v>
      </c>
      <c r="D69" s="57">
        <f ca="1">B69-C69</f>
        <v>0</v>
      </c>
      <c r="E69" s="36"/>
      <c r="F69" s="71"/>
      <c r="G69" s="62"/>
      <c r="H69" s="62"/>
      <c r="I69" s="67"/>
      <c r="J69" s="69"/>
      <c r="K69" s="69"/>
      <c r="L69" s="69"/>
      <c r="M69" s="30"/>
      <c r="N69" s="30"/>
    </row>
    <row r="70" spans="1:14" ht="13.5" x14ac:dyDescent="0.35">
      <c r="A70" s="32" t="str">
        <f>'Stabilirea categoriilor'!L8</f>
        <v>Mâncare comandată acasă sau birou</v>
      </c>
      <c r="B70" s="55"/>
      <c r="C70" s="57">
        <f t="shared" ref="C70:C72" ca="1" si="8">SUMIF($H$13:$H$346,"="&amp;A70,$J$13:$J$345)-SUMIF($H$13:$H$137,"="&amp;A70,$K$13:$K$345)</f>
        <v>0</v>
      </c>
      <c r="D70" s="57">
        <f ca="1">B70-C70</f>
        <v>0</v>
      </c>
      <c r="E70" s="36"/>
      <c r="F70" s="71"/>
      <c r="G70" s="62"/>
      <c r="H70" s="62"/>
      <c r="I70" s="67"/>
      <c r="J70" s="69"/>
      <c r="K70" s="69"/>
      <c r="L70" s="69"/>
      <c r="M70" s="30"/>
      <c r="N70" s="30"/>
    </row>
    <row r="71" spans="1:14" ht="13.5" x14ac:dyDescent="0.35">
      <c r="A71" s="32" t="str">
        <f>'Stabilirea categoriilor'!L9</f>
        <v>y1</v>
      </c>
      <c r="B71" s="55"/>
      <c r="C71" s="57">
        <f t="shared" ca="1" si="8"/>
        <v>0</v>
      </c>
      <c r="D71" s="57">
        <f t="shared" ref="D71:D104" ca="1" si="9">B71-C71</f>
        <v>0</v>
      </c>
      <c r="E71" s="36"/>
      <c r="F71" s="71"/>
      <c r="G71" s="62"/>
      <c r="H71" s="62"/>
      <c r="I71" s="67"/>
      <c r="J71" s="69"/>
      <c r="K71" s="69"/>
      <c r="L71" s="69"/>
      <c r="M71" s="30"/>
      <c r="N71" s="30"/>
    </row>
    <row r="72" spans="1:14" ht="13.5" x14ac:dyDescent="0.35">
      <c r="A72" s="32" t="str">
        <f>'Stabilirea categoriilor'!L10</f>
        <v>y2</v>
      </c>
      <c r="B72" s="55"/>
      <c r="C72" s="57">
        <f t="shared" ca="1" si="8"/>
        <v>0</v>
      </c>
      <c r="D72" s="57">
        <f t="shared" ca="1" si="9"/>
        <v>0</v>
      </c>
      <c r="E72" s="36"/>
      <c r="F72" s="71"/>
      <c r="G72" s="62"/>
      <c r="H72" s="62"/>
      <c r="I72" s="67"/>
      <c r="J72" s="69"/>
      <c r="K72" s="69"/>
      <c r="L72" s="69"/>
      <c r="M72" s="30"/>
      <c r="N72" s="30"/>
    </row>
    <row r="73" spans="1:14" ht="13.5" x14ac:dyDescent="0.35">
      <c r="A73" s="32" t="s">
        <v>64</v>
      </c>
      <c r="B73" s="60">
        <f>SUBTOTAL(109,Table30[Bugetat])</f>
        <v>0</v>
      </c>
      <c r="C73" s="61">
        <f ca="1">SUBTOTAL(109,Table30[Actual])</f>
        <v>0</v>
      </c>
      <c r="D73" s="61">
        <f ca="1">SUBTOTAL(109,Table30[Diferente])</f>
        <v>0</v>
      </c>
      <c r="E73" s="36"/>
      <c r="F73" s="71"/>
      <c r="G73" s="62"/>
      <c r="H73" s="62"/>
      <c r="I73" s="67"/>
      <c r="J73" s="69"/>
      <c r="K73" s="69"/>
      <c r="L73" s="69"/>
      <c r="M73" s="30"/>
      <c r="N73" s="30"/>
    </row>
    <row r="74" spans="1:14" ht="13.5" x14ac:dyDescent="0.35">
      <c r="A74" s="32" t="s">
        <v>30</v>
      </c>
      <c r="B74" s="59" t="s">
        <v>104</v>
      </c>
      <c r="C74" s="59" t="s">
        <v>73</v>
      </c>
      <c r="D74" s="59" t="s">
        <v>92</v>
      </c>
      <c r="E74" s="30"/>
      <c r="F74" s="71"/>
      <c r="G74" s="62"/>
      <c r="H74" s="62"/>
      <c r="I74" s="67"/>
      <c r="J74" s="69"/>
      <c r="K74" s="69"/>
      <c r="L74" s="69"/>
      <c r="M74" s="30"/>
      <c r="N74" s="30"/>
    </row>
    <row r="75" spans="1:14" ht="13.5" x14ac:dyDescent="0.35">
      <c r="A75" s="32" t="str">
        <f>'Stabilirea categoriilor'!N7</f>
        <v>overdraft</v>
      </c>
      <c r="B75" s="55"/>
      <c r="C75" s="57">
        <f t="shared" ref="C75:C83" ca="1" si="10">SUMIF($H$13:$H$346,"="&amp;A75,$J$13:$J$345)-SUMIF($H$13:$H$137,"="&amp;A75,$K$13:$K$345)</f>
        <v>0</v>
      </c>
      <c r="D75" s="57">
        <f t="shared" ca="1" si="9"/>
        <v>0</v>
      </c>
      <c r="E75" s="30"/>
      <c r="F75" s="71"/>
      <c r="G75" s="62"/>
      <c r="H75" s="62"/>
      <c r="I75" s="67"/>
      <c r="J75" s="69"/>
      <c r="K75" s="69"/>
      <c r="L75" s="69"/>
      <c r="M75" s="30"/>
      <c r="N75" s="30"/>
    </row>
    <row r="76" spans="1:14" ht="13.5" x14ac:dyDescent="0.35">
      <c r="A76" s="32" t="str">
        <f>'Stabilirea categoriilor'!N8</f>
        <v>card de credit</v>
      </c>
      <c r="B76" s="55"/>
      <c r="C76" s="57">
        <f t="shared" ca="1" si="10"/>
        <v>0</v>
      </c>
      <c r="D76" s="57">
        <f t="shared" ca="1" si="9"/>
        <v>0</v>
      </c>
      <c r="E76" s="30"/>
      <c r="F76" s="71"/>
      <c r="G76" s="62"/>
      <c r="H76" s="62"/>
      <c r="I76" s="67"/>
      <c r="J76" s="69"/>
      <c r="K76" s="69"/>
      <c r="L76" s="69"/>
      <c r="M76" s="30"/>
      <c r="N76" s="30"/>
    </row>
    <row r="77" spans="1:14" ht="13.5" x14ac:dyDescent="0.35">
      <c r="A77" s="32" t="str">
        <f>'Stabilirea categoriilor'!N9</f>
        <v>card de cumparaturi</v>
      </c>
      <c r="B77" s="55"/>
      <c r="C77" s="57">
        <f t="shared" ca="1" si="10"/>
        <v>0</v>
      </c>
      <c r="D77" s="57">
        <f t="shared" ca="1" si="9"/>
        <v>0</v>
      </c>
      <c r="E77" s="30"/>
      <c r="F77" s="71"/>
      <c r="G77" s="62"/>
      <c r="H77" s="62"/>
      <c r="I77" s="67"/>
      <c r="J77" s="69"/>
      <c r="K77" s="69"/>
      <c r="L77" s="69"/>
      <c r="M77" s="30"/>
      <c r="N77" s="30"/>
    </row>
    <row r="78" spans="1:14" ht="13.5" x14ac:dyDescent="0.35">
      <c r="A78" s="32" t="str">
        <f>'Stabilirea categoriilor'!N10</f>
        <v>credite de nevoi personale</v>
      </c>
      <c r="B78" s="55"/>
      <c r="C78" s="57">
        <f t="shared" ca="1" si="10"/>
        <v>0</v>
      </c>
      <c r="D78" s="57">
        <f t="shared" ca="1" si="9"/>
        <v>0</v>
      </c>
      <c r="E78" s="30"/>
      <c r="F78" s="71"/>
      <c r="G78" s="62"/>
      <c r="H78" s="62"/>
      <c r="I78" s="67"/>
      <c r="J78" s="69"/>
      <c r="K78" s="69"/>
      <c r="L78" s="69"/>
      <c r="M78" s="30"/>
      <c r="N78" s="30"/>
    </row>
    <row r="79" spans="1:14" ht="13.5" x14ac:dyDescent="0.35">
      <c r="A79" s="32" t="str">
        <f>'Stabilirea categoriilor'!N11</f>
        <v>credit ipotecar</v>
      </c>
      <c r="B79" s="55"/>
      <c r="C79" s="57">
        <f t="shared" ca="1" si="10"/>
        <v>0</v>
      </c>
      <c r="D79" s="57">
        <f t="shared" ca="1" si="9"/>
        <v>0</v>
      </c>
      <c r="E79" s="30"/>
      <c r="F79" s="71"/>
      <c r="G79" s="62"/>
      <c r="H79" s="62"/>
      <c r="I79" s="67"/>
      <c r="J79" s="69"/>
      <c r="K79" s="69"/>
      <c r="L79" s="69"/>
      <c r="M79" s="30"/>
      <c r="N79" s="30"/>
    </row>
    <row r="80" spans="1:14" ht="13.5" x14ac:dyDescent="0.35">
      <c r="A80" s="32" t="str">
        <f>'Stabilirea categoriilor'!N12</f>
        <v>credit CAR</v>
      </c>
      <c r="B80" s="55"/>
      <c r="C80" s="57">
        <f t="shared" ca="1" si="10"/>
        <v>0</v>
      </c>
      <c r="D80" s="57">
        <f t="shared" ca="1" si="9"/>
        <v>0</v>
      </c>
      <c r="E80" s="30"/>
      <c r="F80" s="71"/>
      <c r="G80" s="62"/>
      <c r="H80" s="62"/>
      <c r="I80" s="67"/>
      <c r="J80" s="69"/>
      <c r="K80" s="69"/>
      <c r="L80" s="69"/>
      <c r="M80" s="30"/>
      <c r="N80" s="30"/>
    </row>
    <row r="81" spans="1:15" ht="13.5" x14ac:dyDescent="0.35">
      <c r="A81" s="32" t="str">
        <f>'Stabilirea categoriilor'!N13</f>
        <v>credit IFN</v>
      </c>
      <c r="B81" s="55"/>
      <c r="C81" s="57">
        <f t="shared" ca="1" si="10"/>
        <v>0</v>
      </c>
      <c r="D81" s="57">
        <f t="shared" ca="1" si="9"/>
        <v>0</v>
      </c>
      <c r="E81" s="30"/>
      <c r="F81" s="71"/>
      <c r="G81" s="62"/>
      <c r="H81" s="62"/>
      <c r="I81" s="67"/>
      <c r="J81" s="69"/>
      <c r="K81" s="69"/>
      <c r="L81" s="69"/>
      <c r="M81" s="30"/>
      <c r="N81" s="30"/>
    </row>
    <row r="82" spans="1:15" ht="13.5" x14ac:dyDescent="0.35">
      <c r="A82" s="32" t="str">
        <f>'Stabilirea categoriilor'!N14</f>
        <v>datorii la prieteni</v>
      </c>
      <c r="B82" s="55"/>
      <c r="C82" s="57">
        <f t="shared" ca="1" si="10"/>
        <v>0</v>
      </c>
      <c r="D82" s="57">
        <f t="shared" ca="1" si="9"/>
        <v>0</v>
      </c>
      <c r="E82" s="30"/>
      <c r="F82" s="71"/>
      <c r="G82" s="62"/>
      <c r="H82" s="62"/>
      <c r="I82" s="67"/>
      <c r="J82" s="69"/>
      <c r="K82" s="69"/>
      <c r="L82" s="69"/>
      <c r="M82" s="30"/>
      <c r="N82" s="30"/>
    </row>
    <row r="83" spans="1:15" ht="13.5" x14ac:dyDescent="0.35">
      <c r="A83" s="32" t="str">
        <f>'Stabilirea categoriilor'!N15</f>
        <v>restante la intretinere etc</v>
      </c>
      <c r="B83" s="55"/>
      <c r="C83" s="57">
        <f t="shared" ca="1" si="10"/>
        <v>0</v>
      </c>
      <c r="D83" s="57">
        <f t="shared" ca="1" si="9"/>
        <v>0</v>
      </c>
      <c r="E83" s="30"/>
      <c r="F83" s="71"/>
      <c r="G83" s="62"/>
      <c r="H83" s="62"/>
      <c r="I83" s="67"/>
      <c r="J83" s="69"/>
      <c r="K83" s="69"/>
      <c r="L83" s="69"/>
      <c r="M83" s="30"/>
      <c r="N83" s="30"/>
      <c r="O83" s="30"/>
    </row>
    <row r="84" spans="1:15" ht="13.5" x14ac:dyDescent="0.35">
      <c r="A84" s="32" t="s">
        <v>64</v>
      </c>
      <c r="B84" s="60">
        <f>SUBTOTAL(109,Table31[Bugetat])</f>
        <v>0</v>
      </c>
      <c r="C84" s="61">
        <f ca="1">SUBTOTAL(109,Table31[Actual])</f>
        <v>0</v>
      </c>
      <c r="D84" s="61">
        <f ca="1">SUBTOTAL(109,Table31[Diferente])</f>
        <v>0</v>
      </c>
      <c r="E84" s="30"/>
      <c r="F84" s="71"/>
      <c r="G84" s="62"/>
      <c r="H84" s="62"/>
      <c r="I84" s="67"/>
      <c r="J84" s="69"/>
      <c r="K84" s="69"/>
      <c r="L84" s="69"/>
      <c r="M84" s="30"/>
      <c r="N84" s="30"/>
      <c r="O84" s="30"/>
    </row>
    <row r="85" spans="1:15" ht="13.5" x14ac:dyDescent="0.35">
      <c r="A85" s="32" t="s">
        <v>111</v>
      </c>
      <c r="B85" s="59" t="s">
        <v>104</v>
      </c>
      <c r="C85" s="59" t="s">
        <v>73</v>
      </c>
      <c r="D85" s="59" t="s">
        <v>92</v>
      </c>
      <c r="E85" s="30"/>
      <c r="F85" s="71"/>
      <c r="G85" s="62"/>
      <c r="H85" s="62"/>
      <c r="I85" s="67"/>
      <c r="J85" s="69"/>
      <c r="K85" s="69"/>
      <c r="L85" s="69"/>
      <c r="M85" s="30"/>
      <c r="N85" s="30"/>
      <c r="O85" s="30"/>
    </row>
    <row r="86" spans="1:15" ht="13.5" x14ac:dyDescent="0.35">
      <c r="A86" s="32" t="str">
        <f>'Stabilirea categoriilor'!P7</f>
        <v>Cont urgenta</v>
      </c>
      <c r="B86" s="55"/>
      <c r="C86" s="57">
        <f t="shared" ref="C86:C92" ca="1" si="11">-SUMIF($H$13:$H$346,"="&amp;A86,$J$13:$J$345)+SUMIF($H$13:$H$137,"="&amp;A86,$K$13:$K$345)</f>
        <v>0</v>
      </c>
      <c r="D86" s="57">
        <f t="shared" ca="1" si="9"/>
        <v>0</v>
      </c>
      <c r="E86" s="30"/>
      <c r="F86" s="71"/>
      <c r="G86" s="62"/>
      <c r="H86" s="62"/>
      <c r="I86" s="67"/>
      <c r="J86" s="69"/>
      <c r="K86" s="69"/>
      <c r="L86" s="69"/>
      <c r="M86" s="30"/>
      <c r="N86" s="30"/>
      <c r="O86" s="30"/>
    </row>
    <row r="87" spans="1:15" ht="13.5" x14ac:dyDescent="0.35">
      <c r="A87" s="32" t="str">
        <f>'Stabilirea categoriilor'!P8</f>
        <v>Cont rezerva</v>
      </c>
      <c r="B87" s="55"/>
      <c r="C87" s="57">
        <f t="shared" ca="1" si="11"/>
        <v>0</v>
      </c>
      <c r="D87" s="57">
        <f t="shared" ca="1" si="9"/>
        <v>0</v>
      </c>
      <c r="E87" s="30"/>
      <c r="F87" s="71"/>
      <c r="G87" s="62"/>
      <c r="H87" s="62"/>
      <c r="I87" s="67"/>
      <c r="J87" s="69"/>
      <c r="K87" s="69"/>
      <c r="L87" s="69"/>
      <c r="M87" s="30"/>
      <c r="N87" s="30"/>
      <c r="O87" s="30"/>
    </row>
    <row r="88" spans="1:15" ht="13.5" x14ac:dyDescent="0.35">
      <c r="A88" s="32" t="str">
        <f>'Stabilirea categoriilor'!P9</f>
        <v>Fond Mutual</v>
      </c>
      <c r="B88" s="55"/>
      <c r="C88" s="57">
        <f t="shared" ca="1" si="11"/>
        <v>0</v>
      </c>
      <c r="D88" s="57">
        <f t="shared" ca="1" si="9"/>
        <v>0</v>
      </c>
      <c r="E88" s="30"/>
      <c r="F88" s="71"/>
      <c r="G88" s="62"/>
      <c r="H88" s="62"/>
      <c r="I88" s="67"/>
      <c r="J88" s="69"/>
      <c r="K88" s="69"/>
      <c r="L88" s="69"/>
      <c r="M88" s="30"/>
      <c r="N88" s="30"/>
      <c r="O88" s="30"/>
    </row>
    <row r="89" spans="1:15" ht="13.5" x14ac:dyDescent="0.35">
      <c r="A89" s="32" t="str">
        <f>'Stabilirea categoriilor'!P10</f>
        <v>Cont de pensii</v>
      </c>
      <c r="B89" s="55"/>
      <c r="C89" s="57">
        <f ca="1">-SUMIF($H$13:$H$346,"="&amp;A89,$J$13:$J$345)+SUMIF($H$13:$H$137,"="&amp;A89,$K$13:$K$345)</f>
        <v>0</v>
      </c>
      <c r="D89" s="57">
        <f ca="1">B89-C89</f>
        <v>0</v>
      </c>
      <c r="E89" s="30"/>
      <c r="F89" s="71"/>
      <c r="G89" s="62"/>
      <c r="H89" s="62"/>
      <c r="I89" s="67"/>
      <c r="J89" s="69"/>
      <c r="K89" s="69"/>
      <c r="L89" s="69"/>
      <c r="M89" s="30"/>
      <c r="N89" s="30"/>
      <c r="O89" s="30"/>
    </row>
    <row r="90" spans="1:15" ht="13.5" x14ac:dyDescent="0.35">
      <c r="A90" s="32" t="str">
        <f>'Stabilirea categoriilor'!P11</f>
        <v>Asigurare pensie privata</v>
      </c>
      <c r="B90" s="55"/>
      <c r="C90" s="57">
        <f ca="1">-SUMIF($H$13:$H$346,"="&amp;A90,$J$13:$J$345)+SUMIF($H$13:$H$137,"="&amp;A90,$K$13:$K$345)</f>
        <v>0</v>
      </c>
      <c r="D90" s="57">
        <f ca="1">B90-C90</f>
        <v>0</v>
      </c>
      <c r="E90" s="30"/>
      <c r="F90" s="71"/>
      <c r="G90" s="62"/>
      <c r="H90" s="62"/>
      <c r="I90" s="67"/>
      <c r="J90" s="69"/>
      <c r="K90" s="69"/>
      <c r="L90" s="69"/>
      <c r="M90" s="30"/>
      <c r="N90" s="30"/>
      <c r="O90" s="30"/>
    </row>
    <row r="91" spans="1:15" ht="13.5" x14ac:dyDescent="0.35">
      <c r="A91" s="32" t="str">
        <f>'Stabilirea categoriilor'!P12</f>
        <v>Asigurare cu componenta de economisire</v>
      </c>
      <c r="B91" s="55"/>
      <c r="C91" s="57">
        <f ca="1">-SUMIF($H$13:$H$346,"="&amp;A91,$J$13:$J$345)+SUMIF($H$13:$H$137,"="&amp;A91,$K$13:$K$345)</f>
        <v>0</v>
      </c>
      <c r="D91" s="57">
        <f ca="1">B91-C91</f>
        <v>0</v>
      </c>
      <c r="E91" s="30"/>
      <c r="F91" s="71"/>
      <c r="G91" s="62"/>
      <c r="H91" s="62"/>
      <c r="I91" s="67"/>
      <c r="J91" s="69"/>
      <c r="K91" s="69"/>
      <c r="L91" s="69"/>
      <c r="M91" s="30"/>
      <c r="N91" s="30"/>
      <c r="O91" s="30"/>
    </row>
    <row r="92" spans="1:15" ht="13.5" x14ac:dyDescent="0.35">
      <c r="A92" s="32" t="str">
        <f>'Stabilirea categoriilor'!P13</f>
        <v>yy</v>
      </c>
      <c r="B92" s="55"/>
      <c r="C92" s="57">
        <f t="shared" ca="1" si="11"/>
        <v>0</v>
      </c>
      <c r="D92" s="57">
        <f t="shared" ca="1" si="9"/>
        <v>0</v>
      </c>
      <c r="E92" s="30"/>
      <c r="F92" s="71"/>
      <c r="G92" s="62"/>
      <c r="H92" s="62"/>
      <c r="I92" s="67"/>
      <c r="J92" s="69"/>
      <c r="K92" s="69"/>
      <c r="L92" s="69"/>
      <c r="M92" s="30"/>
      <c r="N92" s="30"/>
      <c r="O92" s="30"/>
    </row>
    <row r="93" spans="1:15" ht="13.5" x14ac:dyDescent="0.35">
      <c r="A93" s="32" t="s">
        <v>64</v>
      </c>
      <c r="B93" s="60">
        <f>SUBTOTAL(109,Table32[Bugetat])</f>
        <v>0</v>
      </c>
      <c r="C93" s="61">
        <f ca="1">SUBTOTAL(109,Table32[Actual])</f>
        <v>0</v>
      </c>
      <c r="D93" s="61">
        <f ca="1">SUBTOTAL(109,Table32[Diferente])</f>
        <v>0</v>
      </c>
      <c r="E93" s="30"/>
      <c r="F93" s="71"/>
      <c r="G93" s="62"/>
      <c r="H93" s="62"/>
      <c r="I93" s="67"/>
      <c r="J93" s="69"/>
      <c r="K93" s="69"/>
      <c r="L93" s="69"/>
      <c r="M93" s="30"/>
      <c r="N93" s="30"/>
      <c r="O93" s="30"/>
    </row>
    <row r="94" spans="1:15" ht="13.5" x14ac:dyDescent="0.35">
      <c r="A94" s="32" t="s">
        <v>58</v>
      </c>
      <c r="B94" s="59" t="s">
        <v>104</v>
      </c>
      <c r="C94" s="59" t="s">
        <v>73</v>
      </c>
      <c r="D94" s="59" t="s">
        <v>92</v>
      </c>
      <c r="E94" s="30"/>
      <c r="F94" s="71"/>
      <c r="G94" s="62"/>
      <c r="H94" s="62"/>
      <c r="I94" s="67"/>
      <c r="J94" s="69"/>
      <c r="K94" s="69"/>
      <c r="L94" s="69"/>
      <c r="M94" s="30"/>
      <c r="N94" s="30"/>
      <c r="O94" s="30"/>
    </row>
    <row r="95" spans="1:15" ht="13.5" x14ac:dyDescent="0.35">
      <c r="A95" s="32" t="str">
        <f>'Stabilirea categoriilor'!R7</f>
        <v>Educatie</v>
      </c>
      <c r="B95" s="55"/>
      <c r="C95" s="57">
        <f t="shared" ref="C95:C98" ca="1" si="12">SUMIF($H$13:$H$346,"="&amp;A95,$J$13:$J$345)-SUMIF($H$13:$H$137,"="&amp;A95,$K$13:$K$345)</f>
        <v>0</v>
      </c>
      <c r="D95" s="57">
        <f t="shared" ca="1" si="9"/>
        <v>0</v>
      </c>
      <c r="E95" s="30"/>
      <c r="F95" s="71"/>
      <c r="G95" s="62"/>
      <c r="H95" s="62"/>
      <c r="I95" s="67"/>
      <c r="J95" s="69"/>
      <c r="K95" s="69"/>
      <c r="L95" s="69"/>
      <c r="M95" s="30"/>
      <c r="N95" s="30"/>
      <c r="O95" s="30"/>
    </row>
    <row r="96" spans="1:15" ht="13.5" x14ac:dyDescent="0.35">
      <c r="A96" s="32" t="str">
        <f>'Stabilirea categoriilor'!R8</f>
        <v>Haine</v>
      </c>
      <c r="B96" s="55"/>
      <c r="C96" s="57">
        <f t="shared" ca="1" si="12"/>
        <v>0</v>
      </c>
      <c r="D96" s="57">
        <f t="shared" ca="1" si="9"/>
        <v>0</v>
      </c>
      <c r="E96" s="30"/>
      <c r="F96" s="71"/>
      <c r="G96" s="62"/>
      <c r="H96" s="62"/>
      <c r="I96" s="67"/>
      <c r="J96" s="69"/>
      <c r="K96" s="69"/>
      <c r="L96" s="69"/>
      <c r="M96" s="30"/>
      <c r="N96" s="30"/>
      <c r="O96" s="30"/>
    </row>
    <row r="97" spans="1:15" ht="13.5" x14ac:dyDescent="0.35">
      <c r="A97" s="32" t="str">
        <f>'Stabilirea categoriilor'!R9</f>
        <v>zz1</v>
      </c>
      <c r="B97" s="55"/>
      <c r="C97" s="57">
        <f t="shared" ca="1" si="12"/>
        <v>0</v>
      </c>
      <c r="D97" s="57">
        <f t="shared" ca="1" si="9"/>
        <v>0</v>
      </c>
      <c r="E97" s="30"/>
      <c r="F97" s="71"/>
      <c r="G97" s="62"/>
      <c r="H97" s="62"/>
      <c r="I97" s="67"/>
      <c r="J97" s="69"/>
      <c r="K97" s="69"/>
      <c r="L97" s="69"/>
      <c r="M97" s="30"/>
      <c r="N97" s="30"/>
      <c r="O97" s="30"/>
    </row>
    <row r="98" spans="1:15" ht="13.5" x14ac:dyDescent="0.35">
      <c r="A98" s="32" t="str">
        <f>'Stabilirea categoriilor'!R10</f>
        <v>zz2</v>
      </c>
      <c r="B98" s="55"/>
      <c r="C98" s="57">
        <f t="shared" ca="1" si="12"/>
        <v>0</v>
      </c>
      <c r="D98" s="57">
        <f t="shared" ca="1" si="9"/>
        <v>0</v>
      </c>
      <c r="E98" s="30"/>
      <c r="F98" s="71"/>
      <c r="G98" s="62"/>
      <c r="H98" s="62"/>
      <c r="I98" s="67"/>
      <c r="J98" s="69"/>
      <c r="K98" s="69"/>
      <c r="L98" s="69"/>
      <c r="M98" s="30"/>
      <c r="N98" s="30"/>
      <c r="O98" s="30"/>
    </row>
    <row r="99" spans="1:15" ht="13.5" x14ac:dyDescent="0.35">
      <c r="A99" s="32" t="s">
        <v>64</v>
      </c>
      <c r="B99" s="60">
        <f>SUBTOTAL(109,Table34[Bugetat])</f>
        <v>0</v>
      </c>
      <c r="C99" s="61">
        <f ca="1">SUBTOTAL(109,Table34[Actual])</f>
        <v>0</v>
      </c>
      <c r="D99" s="61">
        <f ca="1">SUBTOTAL(109,Table34[Diferente])</f>
        <v>0</v>
      </c>
      <c r="E99" s="30"/>
      <c r="F99" s="71"/>
      <c r="G99" s="62"/>
      <c r="H99" s="62"/>
      <c r="I99" s="67"/>
      <c r="J99" s="69"/>
      <c r="K99" s="69"/>
      <c r="L99" s="69"/>
      <c r="M99" s="30"/>
      <c r="N99" s="30"/>
      <c r="O99" s="30"/>
    </row>
    <row r="100" spans="1:15" ht="13.5" x14ac:dyDescent="0.35">
      <c r="A100" s="32" t="s">
        <v>59</v>
      </c>
      <c r="B100" s="59" t="s">
        <v>104</v>
      </c>
      <c r="C100" s="59" t="s">
        <v>73</v>
      </c>
      <c r="D100" s="59" t="s">
        <v>92</v>
      </c>
      <c r="E100" s="30"/>
      <c r="F100" s="71"/>
      <c r="G100" s="62"/>
      <c r="H100" s="62"/>
      <c r="I100" s="67"/>
      <c r="J100" s="69"/>
      <c r="K100" s="69"/>
      <c r="L100" s="69"/>
      <c r="M100" s="30"/>
      <c r="N100" s="30"/>
      <c r="O100" s="30"/>
    </row>
    <row r="101" spans="1:15" ht="13.5" x14ac:dyDescent="0.35">
      <c r="A101" s="32" t="str">
        <f>'Stabilirea categoriilor'!T7</f>
        <v>Veterinar</v>
      </c>
      <c r="B101" s="55"/>
      <c r="C101" s="57">
        <f t="shared" ref="C101:C104" ca="1" si="13">SUMIF($H$13:$H$346,"="&amp;A101,$J$13:$J$345)-SUMIF($H$13:$H$137,"="&amp;A101,$K$13:$K$345)</f>
        <v>0</v>
      </c>
      <c r="D101" s="57">
        <f t="shared" ca="1" si="9"/>
        <v>0</v>
      </c>
      <c r="E101" s="30"/>
      <c r="F101" s="71"/>
      <c r="G101" s="62"/>
      <c r="H101" s="62"/>
      <c r="I101" s="67"/>
      <c r="J101" s="69"/>
      <c r="K101" s="69"/>
      <c r="L101" s="69"/>
      <c r="M101" s="30"/>
      <c r="N101" s="30"/>
      <c r="O101" s="30"/>
    </row>
    <row r="102" spans="1:15" ht="13.5" x14ac:dyDescent="0.35">
      <c r="A102" s="32" t="str">
        <f>'Stabilirea categoriilor'!T8</f>
        <v>Mancare</v>
      </c>
      <c r="B102" s="55"/>
      <c r="C102" s="57">
        <f t="shared" ca="1" si="13"/>
        <v>0</v>
      </c>
      <c r="D102" s="57">
        <f t="shared" ca="1" si="9"/>
        <v>0</v>
      </c>
      <c r="E102" s="30"/>
      <c r="F102" s="71"/>
      <c r="G102" s="62"/>
      <c r="H102" s="62"/>
      <c r="I102" s="67"/>
      <c r="J102" s="69"/>
      <c r="K102" s="69"/>
      <c r="L102" s="69"/>
      <c r="M102" s="30"/>
      <c r="N102" s="30"/>
      <c r="O102" s="30"/>
    </row>
    <row r="103" spans="1:15" ht="13.5" x14ac:dyDescent="0.35">
      <c r="A103" s="32" t="str">
        <f>'Stabilirea categoriilor'!T9</f>
        <v>Deparazitare</v>
      </c>
      <c r="B103" s="55"/>
      <c r="C103" s="57">
        <f t="shared" ca="1" si="13"/>
        <v>0</v>
      </c>
      <c r="D103" s="57">
        <f t="shared" ca="1" si="9"/>
        <v>0</v>
      </c>
      <c r="E103" s="30"/>
      <c r="F103" s="71"/>
      <c r="G103" s="62"/>
      <c r="H103" s="62"/>
      <c r="I103" s="67"/>
      <c r="J103" s="69"/>
      <c r="K103" s="69"/>
      <c r="L103" s="69"/>
      <c r="M103" s="30"/>
      <c r="N103" s="30"/>
      <c r="O103" s="30"/>
    </row>
    <row r="104" spans="1:15" ht="13.5" x14ac:dyDescent="0.35">
      <c r="A104" s="32" t="str">
        <f>'Stabilirea categoriilor'!T10</f>
        <v>@</v>
      </c>
      <c r="B104" s="55"/>
      <c r="C104" s="57">
        <f t="shared" ca="1" si="13"/>
        <v>0</v>
      </c>
      <c r="D104" s="57">
        <f t="shared" ca="1" si="9"/>
        <v>0</v>
      </c>
      <c r="E104" s="30"/>
      <c r="F104" s="71"/>
      <c r="G104" s="62"/>
      <c r="H104" s="62"/>
      <c r="I104" s="67"/>
      <c r="J104" s="69"/>
      <c r="K104" s="69"/>
      <c r="L104" s="69"/>
      <c r="M104" s="30"/>
      <c r="N104" s="30"/>
      <c r="O104" s="30"/>
    </row>
    <row r="105" spans="1:15" ht="13.5" x14ac:dyDescent="0.35">
      <c r="A105" s="32" t="s">
        <v>64</v>
      </c>
      <c r="B105" s="60">
        <f>SUBTOTAL(109,Table35[Bugetat])</f>
        <v>0</v>
      </c>
      <c r="C105" s="61">
        <f ca="1">SUBTOTAL(109,Table35[Actual])</f>
        <v>0</v>
      </c>
      <c r="D105" s="61">
        <f ca="1">SUBTOTAL(109,Table35[Diferente])</f>
        <v>0</v>
      </c>
      <c r="E105" s="30"/>
      <c r="F105" s="71"/>
      <c r="G105" s="62"/>
      <c r="H105" s="62"/>
      <c r="I105" s="67"/>
      <c r="J105" s="69"/>
      <c r="K105" s="69"/>
      <c r="L105" s="69"/>
      <c r="M105" s="30"/>
      <c r="N105" s="30"/>
      <c r="O105" s="30"/>
    </row>
    <row r="106" spans="1:15" ht="13.5" x14ac:dyDescent="0.35">
      <c r="A106" s="30"/>
      <c r="B106" s="30"/>
      <c r="C106" s="30"/>
      <c r="D106" s="30"/>
      <c r="E106" s="30"/>
      <c r="F106" s="71"/>
      <c r="G106" s="62"/>
      <c r="H106" s="62"/>
      <c r="I106" s="67"/>
      <c r="J106" s="69"/>
      <c r="K106" s="69"/>
      <c r="L106" s="69"/>
      <c r="M106" s="30"/>
      <c r="N106" s="30"/>
      <c r="O106" s="30"/>
    </row>
    <row r="107" spans="1:15" ht="13.5" x14ac:dyDescent="0.35">
      <c r="A107" s="30"/>
      <c r="B107" s="30"/>
      <c r="C107" s="30"/>
      <c r="D107" s="30"/>
      <c r="E107" s="30"/>
      <c r="F107" s="71"/>
      <c r="G107" s="62"/>
      <c r="H107" s="62"/>
      <c r="I107" s="67"/>
      <c r="J107" s="69"/>
      <c r="K107" s="69"/>
      <c r="L107" s="69"/>
      <c r="M107" s="30"/>
      <c r="N107" s="30"/>
      <c r="O107" s="30"/>
    </row>
    <row r="108" spans="1:15" ht="13.5" x14ac:dyDescent="0.35">
      <c r="A108" s="30"/>
      <c r="B108" s="30"/>
      <c r="C108" s="30"/>
      <c r="D108" s="30"/>
      <c r="E108" s="30"/>
      <c r="F108" s="71"/>
      <c r="G108" s="62"/>
      <c r="H108" s="62"/>
      <c r="I108" s="67"/>
      <c r="J108" s="69"/>
      <c r="K108" s="69"/>
      <c r="L108" s="69"/>
      <c r="M108" s="30"/>
      <c r="N108" s="30"/>
      <c r="O108" s="30"/>
    </row>
    <row r="109" spans="1:15" ht="13.5" x14ac:dyDescent="0.35">
      <c r="A109" s="30"/>
      <c r="B109" s="30"/>
      <c r="C109" s="30"/>
      <c r="D109" s="30"/>
      <c r="E109" s="30"/>
      <c r="F109" s="71"/>
      <c r="G109" s="62"/>
      <c r="H109" s="62"/>
      <c r="I109" s="67"/>
      <c r="J109" s="69"/>
      <c r="K109" s="69"/>
      <c r="L109" s="69"/>
      <c r="M109" s="30"/>
      <c r="N109" s="30"/>
      <c r="O109" s="30"/>
    </row>
    <row r="110" spans="1:15" ht="13.5" x14ac:dyDescent="0.35">
      <c r="A110" s="30"/>
      <c r="B110" s="30"/>
      <c r="C110" s="30"/>
      <c r="D110" s="30"/>
      <c r="E110" s="30"/>
      <c r="F110" s="71"/>
      <c r="G110" s="62"/>
      <c r="H110" s="62"/>
      <c r="I110" s="67"/>
      <c r="J110" s="69"/>
      <c r="K110" s="69"/>
      <c r="L110" s="69"/>
      <c r="M110" s="30"/>
      <c r="N110" s="30"/>
      <c r="O110" s="30"/>
    </row>
    <row r="111" spans="1:15" ht="13.5" x14ac:dyDescent="0.35">
      <c r="A111" s="30"/>
      <c r="B111" s="30"/>
      <c r="C111" s="30"/>
      <c r="D111" s="30"/>
      <c r="E111" s="30"/>
      <c r="F111" s="71"/>
      <c r="G111" s="62"/>
      <c r="H111" s="62"/>
      <c r="I111" s="67"/>
      <c r="J111" s="69"/>
      <c r="K111" s="69"/>
      <c r="L111" s="69"/>
      <c r="M111" s="30"/>
      <c r="N111" s="30"/>
      <c r="O111" s="30"/>
    </row>
    <row r="112" spans="1:15" ht="13.5" x14ac:dyDescent="0.35">
      <c r="A112" s="30"/>
      <c r="B112" s="30"/>
      <c r="C112" s="30"/>
      <c r="D112" s="30"/>
      <c r="E112" s="30"/>
      <c r="F112" s="71"/>
      <c r="G112" s="62"/>
      <c r="H112" s="62"/>
      <c r="I112" s="67"/>
      <c r="J112" s="69"/>
      <c r="K112" s="69"/>
      <c r="L112" s="69"/>
      <c r="M112" s="30"/>
      <c r="N112" s="30"/>
      <c r="O112" s="30"/>
    </row>
    <row r="113" spans="1:15" ht="13.5" x14ac:dyDescent="0.35">
      <c r="A113" s="30"/>
      <c r="B113" s="30"/>
      <c r="C113" s="30"/>
      <c r="D113" s="30"/>
      <c r="E113" s="30"/>
      <c r="F113" s="71"/>
      <c r="G113" s="62"/>
      <c r="H113" s="62"/>
      <c r="I113" s="67"/>
      <c r="J113" s="69"/>
      <c r="K113" s="69"/>
      <c r="L113" s="69"/>
      <c r="M113" s="30"/>
      <c r="N113" s="30"/>
      <c r="O113" s="30"/>
    </row>
    <row r="114" spans="1:15" ht="13.5" x14ac:dyDescent="0.35">
      <c r="A114" s="30"/>
      <c r="B114" s="30"/>
      <c r="C114" s="30"/>
      <c r="D114" s="30"/>
      <c r="E114" s="36"/>
      <c r="F114" s="71"/>
      <c r="G114" s="62"/>
      <c r="H114" s="62"/>
      <c r="I114" s="67"/>
      <c r="J114" s="69"/>
      <c r="K114" s="69"/>
      <c r="L114" s="69"/>
      <c r="M114" s="30"/>
      <c r="N114" s="30"/>
      <c r="O114" s="30"/>
    </row>
    <row r="115" spans="1:15" ht="13.5" x14ac:dyDescent="0.35">
      <c r="A115" s="30"/>
      <c r="B115" s="30"/>
      <c r="C115" s="30"/>
      <c r="D115" s="30"/>
      <c r="E115" s="36"/>
      <c r="F115" s="71"/>
      <c r="G115" s="62"/>
      <c r="H115" s="62"/>
      <c r="I115" s="67"/>
      <c r="J115" s="69"/>
      <c r="K115" s="69"/>
      <c r="L115" s="69"/>
      <c r="M115" s="30"/>
      <c r="N115" s="30"/>
      <c r="O115" s="30"/>
    </row>
    <row r="116" spans="1:15" ht="13.5" x14ac:dyDescent="0.35">
      <c r="A116" s="30"/>
      <c r="B116" s="30"/>
      <c r="C116" s="30"/>
      <c r="D116" s="30"/>
      <c r="E116" s="36"/>
      <c r="F116" s="71"/>
      <c r="G116" s="62"/>
      <c r="H116" s="62"/>
      <c r="I116" s="67"/>
      <c r="J116" s="69"/>
      <c r="K116" s="69"/>
      <c r="L116" s="69"/>
      <c r="M116" s="30"/>
      <c r="N116" s="30"/>
      <c r="O116" s="30"/>
    </row>
    <row r="117" spans="1:15" ht="13.5" x14ac:dyDescent="0.35">
      <c r="A117" s="30"/>
      <c r="B117" s="30"/>
      <c r="C117" s="30"/>
      <c r="D117" s="30"/>
      <c r="E117" s="36"/>
      <c r="F117" s="71"/>
      <c r="G117" s="62"/>
      <c r="H117" s="62"/>
      <c r="I117" s="67"/>
      <c r="J117" s="69"/>
      <c r="K117" s="69"/>
      <c r="L117" s="69"/>
      <c r="M117" s="30"/>
      <c r="N117" s="30"/>
      <c r="O117" s="30"/>
    </row>
    <row r="118" spans="1:15" ht="13.5" x14ac:dyDescent="0.35">
      <c r="A118" s="30"/>
      <c r="B118" s="30"/>
      <c r="C118" s="30"/>
      <c r="D118" s="30"/>
      <c r="E118" s="36"/>
      <c r="F118" s="71"/>
      <c r="G118" s="62"/>
      <c r="H118" s="62"/>
      <c r="I118" s="67"/>
      <c r="J118" s="69"/>
      <c r="K118" s="69"/>
      <c r="L118" s="69"/>
      <c r="M118" s="30"/>
      <c r="N118" s="30"/>
      <c r="O118" s="30"/>
    </row>
    <row r="119" spans="1:15" ht="13.5" x14ac:dyDescent="0.35">
      <c r="A119" s="30"/>
      <c r="B119" s="30"/>
      <c r="C119" s="30"/>
      <c r="D119" s="30"/>
      <c r="E119" s="36"/>
      <c r="F119" s="71"/>
      <c r="G119" s="62"/>
      <c r="H119" s="62"/>
      <c r="I119" s="67"/>
      <c r="J119" s="69"/>
      <c r="K119" s="69"/>
      <c r="L119" s="69"/>
      <c r="M119" s="30"/>
      <c r="N119" s="30"/>
      <c r="O119" s="30"/>
    </row>
    <row r="120" spans="1:15" ht="13.5" x14ac:dyDescent="0.35">
      <c r="A120" s="30"/>
      <c r="B120" s="30"/>
      <c r="C120" s="30"/>
      <c r="D120" s="30"/>
      <c r="E120" s="36"/>
      <c r="F120" s="71"/>
      <c r="G120" s="62"/>
      <c r="H120" s="62"/>
      <c r="I120" s="67"/>
      <c r="J120" s="69"/>
      <c r="K120" s="69"/>
      <c r="L120" s="69"/>
      <c r="M120" s="30"/>
      <c r="N120" s="30"/>
      <c r="O120" s="30"/>
    </row>
    <row r="121" spans="1:15" ht="13.5" x14ac:dyDescent="0.35">
      <c r="A121" s="30"/>
      <c r="B121" s="30"/>
      <c r="C121" s="30"/>
      <c r="D121" s="30"/>
      <c r="E121" s="30"/>
      <c r="F121" s="71"/>
      <c r="G121" s="62"/>
      <c r="H121" s="62"/>
      <c r="I121" s="67"/>
      <c r="J121" s="69"/>
      <c r="K121" s="69"/>
      <c r="L121" s="69"/>
      <c r="M121" s="30"/>
      <c r="N121" s="30"/>
      <c r="O121" s="30"/>
    </row>
    <row r="122" spans="1:15" ht="13.5" x14ac:dyDescent="0.35">
      <c r="A122" s="30"/>
      <c r="B122" s="30"/>
      <c r="C122" s="30"/>
      <c r="D122" s="30"/>
      <c r="E122" s="30"/>
      <c r="F122" s="71"/>
      <c r="G122" s="62"/>
      <c r="H122" s="62"/>
      <c r="I122" s="67"/>
      <c r="J122" s="69"/>
      <c r="K122" s="69"/>
      <c r="L122" s="69"/>
      <c r="M122" s="30"/>
      <c r="N122" s="30"/>
      <c r="O122" s="30"/>
    </row>
    <row r="123" spans="1:15" ht="13.5" x14ac:dyDescent="0.35">
      <c r="A123" s="30"/>
      <c r="B123" s="30"/>
      <c r="C123" s="30"/>
      <c r="D123" s="30"/>
      <c r="E123" s="36"/>
      <c r="F123" s="71"/>
      <c r="G123" s="62"/>
      <c r="H123" s="62"/>
      <c r="I123" s="67"/>
      <c r="J123" s="69"/>
      <c r="K123" s="69"/>
      <c r="L123" s="69"/>
      <c r="M123" s="30"/>
      <c r="N123" s="30"/>
      <c r="O123" s="30"/>
    </row>
    <row r="124" spans="1:15" ht="13.5" x14ac:dyDescent="0.35">
      <c r="A124" s="30"/>
      <c r="B124" s="30"/>
      <c r="C124" s="30"/>
      <c r="D124" s="30"/>
      <c r="E124" s="36"/>
      <c r="F124" s="71"/>
      <c r="G124" s="62"/>
      <c r="H124" s="62"/>
      <c r="I124" s="67"/>
      <c r="J124" s="69"/>
      <c r="K124" s="69"/>
      <c r="L124" s="69"/>
      <c r="M124" s="30"/>
      <c r="N124" s="30"/>
      <c r="O124" s="30"/>
    </row>
    <row r="125" spans="1:15" ht="13.5" x14ac:dyDescent="0.35">
      <c r="A125" s="30"/>
      <c r="B125" s="30"/>
      <c r="C125" s="30"/>
      <c r="D125" s="30"/>
      <c r="E125" s="36"/>
      <c r="F125" s="71"/>
      <c r="G125" s="62"/>
      <c r="H125" s="62"/>
      <c r="I125" s="67"/>
      <c r="J125" s="69"/>
      <c r="K125" s="69"/>
      <c r="L125" s="69"/>
      <c r="M125" s="30"/>
      <c r="N125" s="30"/>
      <c r="O125" s="30"/>
    </row>
    <row r="126" spans="1:15" ht="13.5" x14ac:dyDescent="0.35">
      <c r="A126" s="30"/>
      <c r="B126" s="30"/>
      <c r="C126" s="30"/>
      <c r="D126" s="30"/>
      <c r="E126" s="36"/>
      <c r="F126" s="71"/>
      <c r="G126" s="62"/>
      <c r="H126" s="62"/>
      <c r="I126" s="67"/>
      <c r="J126" s="69"/>
      <c r="K126" s="69"/>
      <c r="L126" s="69"/>
      <c r="M126" s="30"/>
      <c r="N126" s="30"/>
      <c r="O126" s="30"/>
    </row>
    <row r="127" spans="1:15" ht="13.5" x14ac:dyDescent="0.35">
      <c r="A127" s="30"/>
      <c r="B127" s="30"/>
      <c r="C127" s="30"/>
      <c r="D127" s="30"/>
      <c r="E127" s="36"/>
      <c r="F127" s="71"/>
      <c r="G127" s="62"/>
      <c r="H127" s="62"/>
      <c r="I127" s="67"/>
      <c r="J127" s="69"/>
      <c r="K127" s="69"/>
      <c r="L127" s="69"/>
      <c r="M127" s="30"/>
      <c r="N127" s="30"/>
      <c r="O127" s="30"/>
    </row>
    <row r="128" spans="1:15" ht="13.5" x14ac:dyDescent="0.35">
      <c r="A128" s="30"/>
      <c r="B128" s="30"/>
      <c r="C128" s="30"/>
      <c r="D128" s="30"/>
      <c r="E128" s="36"/>
      <c r="F128" s="71"/>
      <c r="G128" s="62"/>
      <c r="H128" s="62"/>
      <c r="I128" s="67"/>
      <c r="J128" s="69"/>
      <c r="K128" s="69"/>
      <c r="L128" s="69"/>
      <c r="M128" s="30"/>
      <c r="N128" s="30"/>
      <c r="O128" s="30"/>
    </row>
    <row r="129" spans="1:15" ht="13.5" x14ac:dyDescent="0.35">
      <c r="A129" s="30"/>
      <c r="B129" s="30"/>
      <c r="C129" s="30"/>
      <c r="D129" s="30"/>
      <c r="E129" s="36"/>
      <c r="F129" s="71"/>
      <c r="G129" s="62"/>
      <c r="H129" s="62"/>
      <c r="I129" s="67"/>
      <c r="J129" s="69"/>
      <c r="K129" s="69"/>
      <c r="L129" s="69"/>
      <c r="M129" s="30"/>
      <c r="N129" s="30"/>
      <c r="O129" s="30"/>
    </row>
    <row r="130" spans="1:15" ht="13.5" x14ac:dyDescent="0.35">
      <c r="A130" s="30"/>
      <c r="B130" s="30"/>
      <c r="C130" s="30"/>
      <c r="D130" s="30"/>
      <c r="E130" s="30"/>
      <c r="F130" s="71"/>
      <c r="G130" s="62"/>
      <c r="H130" s="62"/>
      <c r="I130" s="67"/>
      <c r="J130" s="69"/>
      <c r="K130" s="69"/>
      <c r="L130" s="69"/>
      <c r="M130" s="30"/>
      <c r="N130" s="30"/>
      <c r="O130" s="30"/>
    </row>
    <row r="131" spans="1:15" ht="13.5" x14ac:dyDescent="0.35">
      <c r="A131" s="30"/>
      <c r="B131" s="30"/>
      <c r="C131" s="30"/>
      <c r="D131" s="30"/>
      <c r="E131" s="30"/>
      <c r="F131" s="71"/>
      <c r="G131" s="62"/>
      <c r="H131" s="62"/>
      <c r="I131" s="67"/>
      <c r="J131" s="69"/>
      <c r="K131" s="69"/>
      <c r="L131" s="69"/>
      <c r="M131" s="30"/>
      <c r="N131" s="30"/>
      <c r="O131" s="30"/>
    </row>
    <row r="132" spans="1:15" ht="13.5" x14ac:dyDescent="0.35">
      <c r="A132" s="30"/>
      <c r="B132" s="30"/>
      <c r="C132" s="30"/>
      <c r="D132" s="30"/>
      <c r="E132" s="30"/>
      <c r="F132" s="71"/>
      <c r="G132" s="62"/>
      <c r="H132" s="62"/>
      <c r="I132" s="67"/>
      <c r="J132" s="69"/>
      <c r="K132" s="69"/>
      <c r="L132" s="69"/>
      <c r="M132" s="30"/>
      <c r="N132" s="30"/>
      <c r="O132" s="30"/>
    </row>
    <row r="133" spans="1:15" ht="13.5" x14ac:dyDescent="0.35">
      <c r="A133" s="30"/>
      <c r="B133" s="30"/>
      <c r="C133" s="30"/>
      <c r="D133" s="30"/>
      <c r="F133" s="71"/>
      <c r="G133" s="62"/>
      <c r="H133" s="62"/>
      <c r="I133" s="67"/>
      <c r="J133" s="69"/>
      <c r="K133" s="69"/>
      <c r="L133" s="69"/>
    </row>
    <row r="134" spans="1:15" ht="13.5" x14ac:dyDescent="0.35">
      <c r="A134" s="30"/>
      <c r="B134" s="30"/>
      <c r="C134" s="30"/>
      <c r="D134" s="30"/>
      <c r="F134" s="71"/>
      <c r="G134" s="62"/>
      <c r="H134" s="62"/>
      <c r="I134" s="67"/>
      <c r="J134" s="69"/>
      <c r="K134" s="69"/>
      <c r="L134" s="69"/>
    </row>
    <row r="135" spans="1:15" ht="13.5" x14ac:dyDescent="0.35">
      <c r="A135" s="30"/>
      <c r="B135" s="30"/>
      <c r="C135" s="30"/>
      <c r="D135" s="30"/>
      <c r="F135" s="71"/>
      <c r="G135" s="62"/>
      <c r="H135" s="62"/>
      <c r="I135" s="67"/>
      <c r="J135" s="69"/>
      <c r="K135" s="69"/>
      <c r="L135" s="69"/>
    </row>
    <row r="136" spans="1:15" ht="13.5" x14ac:dyDescent="0.35">
      <c r="A136" s="30"/>
      <c r="B136" s="30"/>
      <c r="C136" s="30"/>
      <c r="D136" s="30"/>
      <c r="F136" s="71"/>
      <c r="G136" s="62"/>
      <c r="H136" s="62"/>
      <c r="I136" s="67"/>
      <c r="J136" s="69"/>
      <c r="K136" s="69"/>
      <c r="L136" s="69"/>
    </row>
    <row r="137" spans="1:15" ht="13.5" x14ac:dyDescent="0.35">
      <c r="A137" s="30"/>
      <c r="B137" s="30"/>
      <c r="C137" s="30"/>
      <c r="D137" s="30"/>
      <c r="F137" s="72"/>
      <c r="G137" s="52"/>
      <c r="H137" s="53"/>
      <c r="I137" s="68"/>
      <c r="J137" s="69"/>
      <c r="K137" s="69"/>
      <c r="L137" s="69"/>
      <c r="M137" s="28" t="s">
        <v>95</v>
      </c>
    </row>
    <row r="138" spans="1:15" ht="13.5" x14ac:dyDescent="0.35">
      <c r="A138" s="30"/>
      <c r="B138" s="30"/>
      <c r="C138" s="30"/>
      <c r="D138" s="30"/>
    </row>
    <row r="139" spans="1:15" ht="13.5" x14ac:dyDescent="0.35">
      <c r="A139" s="30"/>
      <c r="B139" s="30"/>
      <c r="C139" s="30"/>
      <c r="D139" s="30"/>
    </row>
    <row r="140" spans="1:15" ht="13.5" x14ac:dyDescent="0.35">
      <c r="A140" s="30"/>
      <c r="B140" s="30"/>
      <c r="C140" s="30"/>
      <c r="D140" s="30"/>
    </row>
    <row r="141" spans="1:15" ht="13.5" x14ac:dyDescent="0.35">
      <c r="A141" s="30"/>
      <c r="B141" s="30"/>
      <c r="C141" s="30"/>
      <c r="D141" s="30"/>
    </row>
    <row r="142" spans="1:15" ht="13.5" x14ac:dyDescent="0.35">
      <c r="A142" s="30"/>
      <c r="B142" s="30"/>
      <c r="C142" s="30"/>
      <c r="D142" s="30"/>
    </row>
    <row r="143" spans="1:15" ht="13.5" x14ac:dyDescent="0.35">
      <c r="A143" s="30"/>
      <c r="B143" s="30"/>
      <c r="C143" s="30"/>
      <c r="D143" s="30"/>
    </row>
    <row r="144" spans="1:15" ht="13.5" x14ac:dyDescent="0.35">
      <c r="A144" s="30"/>
      <c r="B144" s="30"/>
      <c r="C144" s="30"/>
      <c r="D144" s="30"/>
    </row>
    <row r="145" spans="1:4" ht="13.5" x14ac:dyDescent="0.35">
      <c r="A145" s="30"/>
      <c r="B145" s="30"/>
      <c r="C145" s="30"/>
      <c r="D145" s="30"/>
    </row>
    <row r="146" spans="1:4" ht="13.5" x14ac:dyDescent="0.35">
      <c r="A146" s="30"/>
      <c r="B146" s="30"/>
      <c r="C146" s="30"/>
      <c r="D146" s="30"/>
    </row>
    <row r="147" spans="1:4" ht="13.5" x14ac:dyDescent="0.35">
      <c r="A147" s="30"/>
      <c r="B147" s="30"/>
      <c r="C147" s="30"/>
      <c r="D147" s="30"/>
    </row>
  </sheetData>
  <mergeCells count="6">
    <mergeCell ref="A12:D12"/>
    <mergeCell ref="F12:L12"/>
    <mergeCell ref="A2:D2"/>
    <mergeCell ref="F2:J2"/>
    <mergeCell ref="A1:F1"/>
    <mergeCell ref="G1:H1"/>
  </mergeCells>
  <phoneticPr fontId="11" type="noConversion"/>
  <dataValidations count="4">
    <dataValidation type="list" allowBlank="1" showInputMessage="1" showErrorMessage="1" sqref="I14:I137" xr:uid="{0C7D58E2-3FDF-4A34-B515-1F1D508E0237}">
      <formula1>$H$4:$H$9</formula1>
    </dataValidation>
    <dataValidation type="list" allowBlank="1" showInputMessage="1" showErrorMessage="1" sqref="G14:G137" xr:uid="{0566B025-E367-4007-9843-BF50C73D901D}">
      <formula1>categorii</formula1>
    </dataValidation>
    <dataValidation type="list" allowBlank="1" showInputMessage="1" showErrorMessage="1" sqref="H14:H137" xr:uid="{2DCF8D49-1B7D-4F6E-B462-73BD82679F9E}">
      <formula1>subcategorii</formula1>
    </dataValidation>
    <dataValidation allowBlank="1" showInputMessage="1" showErrorMessage="1" prompt="In acesta coloana nu se introduc date, este sunt preluate automat din sheet stabilirea categoriilor" sqref="A13 C13:D13" xr:uid="{5E88BD30-1019-46BD-86AF-65D9ADF6BF89}"/>
  </dataValidations>
  <pageMargins left="0.7" right="0.7" top="0.75" bottom="0.75" header="0.3" footer="0.3"/>
  <pageSetup orientation="portrait" r:id="rId1"/>
  <ignoredErrors>
    <ignoredError sqref="D5" calculatedColumn="1"/>
    <ignoredError sqref="A14:A21 A25" unlockedFormula="1"/>
  </ignoredErrors>
  <drawing r:id="rId2"/>
  <legacyDrawing r:id="rId3"/>
  <tableParts count="13">
    <tablePart r:id="rId4"/>
    <tablePart r:id="rId5"/>
    <tablePart r:id="rId6"/>
    <tablePart r:id="rId7"/>
    <tablePart r:id="rId8"/>
    <tablePart r:id="rId9"/>
    <tablePart r:id="rId10"/>
    <tablePart r:id="rId11"/>
    <tablePart r:id="rId12"/>
    <tablePart r:id="rId13"/>
    <tablePart r:id="rId14"/>
    <tablePart r:id="rId15"/>
    <tablePart r:id="rId1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499984740745262"/>
    <pageSetUpPr autoPageBreaks="0" fitToPage="1"/>
  </sheetPr>
  <dimension ref="A1:V45"/>
  <sheetViews>
    <sheetView showGridLines="0" zoomScale="50" zoomScaleNormal="50" workbookViewId="0">
      <selection activeCell="P27" sqref="P27"/>
    </sheetView>
  </sheetViews>
  <sheetFormatPr defaultRowHeight="16.5" customHeight="1" x14ac:dyDescent="0.25"/>
  <cols>
    <col min="1" max="1" width="3" customWidth="1"/>
    <col min="2" max="2" width="24.54296875" customWidth="1"/>
    <col min="3" max="3" width="6.1796875" customWidth="1"/>
    <col min="4" max="4" width="25.1796875" customWidth="1"/>
    <col min="5" max="5" width="3.81640625" customWidth="1"/>
    <col min="6" max="6" width="25.1796875" customWidth="1"/>
    <col min="7" max="7" width="3.81640625" customWidth="1"/>
    <col min="8" max="8" width="25.1796875" customWidth="1"/>
    <col min="9" max="9" width="2.81640625" customWidth="1"/>
    <col min="10" max="10" width="22.1796875" customWidth="1"/>
    <col min="11" max="11" width="3.1796875" customWidth="1"/>
    <col min="12" max="12" width="22" customWidth="1"/>
    <col min="13" max="13" width="3.1796875" customWidth="1"/>
    <col min="14" max="14" width="22" customWidth="1"/>
    <col min="15" max="15" width="3.1796875" customWidth="1"/>
    <col min="16" max="16" width="22" customWidth="1"/>
    <col min="17" max="17" width="2.81640625" customWidth="1"/>
    <col min="18" max="18" width="27.36328125" customWidth="1"/>
    <col min="19" max="19" width="3.453125" customWidth="1"/>
    <col min="20" max="20" width="25.6328125" customWidth="1"/>
    <col min="21" max="21" width="3.81640625" customWidth="1"/>
    <col min="22" max="22" width="20.1796875" customWidth="1"/>
  </cols>
  <sheetData>
    <row r="1" spans="1:22" s="17" customFormat="1" ht="9.75" customHeight="1" x14ac:dyDescent="0.25"/>
    <row r="2" spans="1:22" s="18" customFormat="1" ht="49" x14ac:dyDescent="0.25">
      <c r="B2" s="19" t="s">
        <v>19</v>
      </c>
      <c r="D2" s="20" t="s">
        <v>20</v>
      </c>
    </row>
    <row r="3" spans="1:22" ht="3" customHeight="1" x14ac:dyDescent="0.25">
      <c r="A3" s="9"/>
      <c r="B3" s="10"/>
      <c r="D3" s="10"/>
      <c r="E3" s="9"/>
      <c r="F3" s="9"/>
      <c r="G3" s="9"/>
      <c r="H3" s="9"/>
      <c r="I3" s="9"/>
      <c r="J3" s="9"/>
      <c r="K3" s="9"/>
      <c r="L3" s="9"/>
      <c r="M3" s="9"/>
      <c r="N3" s="9"/>
      <c r="O3" s="9"/>
      <c r="P3" s="9"/>
      <c r="Q3" s="9"/>
      <c r="R3" s="9"/>
      <c r="S3" s="9"/>
      <c r="T3" s="9"/>
      <c r="U3" s="9"/>
      <c r="V3" s="9"/>
    </row>
    <row r="4" spans="1:22" ht="20.25" customHeight="1" x14ac:dyDescent="0.25">
      <c r="A4" s="11"/>
      <c r="B4" s="11" t="s">
        <v>102</v>
      </c>
      <c r="D4" s="13" t="s">
        <v>54</v>
      </c>
      <c r="E4" s="11"/>
      <c r="F4" s="11"/>
      <c r="G4" s="11"/>
      <c r="H4" s="11"/>
      <c r="I4" s="11"/>
      <c r="J4" s="11"/>
      <c r="K4" s="11"/>
      <c r="L4" s="11"/>
      <c r="M4" s="11"/>
      <c r="N4" s="11"/>
      <c r="O4" s="11"/>
      <c r="P4" s="11"/>
      <c r="Q4" s="11"/>
      <c r="R4" s="11"/>
      <c r="S4" s="11"/>
      <c r="T4" s="11"/>
      <c r="U4" s="11"/>
      <c r="V4" s="11"/>
    </row>
    <row r="5" spans="1:22" ht="20.25" customHeight="1" x14ac:dyDescent="0.25">
      <c r="B5" t="str">
        <f>tblCategorie1[[#Headers],[Locuință]]</f>
        <v>Locuință</v>
      </c>
    </row>
    <row r="6" spans="1:22" ht="16.5" customHeight="1" x14ac:dyDescent="0.25">
      <c r="B6" t="str">
        <f>tblCategorie2[[#Headers],[Îngrijire familie/personală]]</f>
        <v>Îngrijire familie/personală</v>
      </c>
      <c r="D6" s="8" t="s">
        <v>22</v>
      </c>
      <c r="F6" s="8" t="s">
        <v>46</v>
      </c>
      <c r="H6" s="8" t="s">
        <v>110</v>
      </c>
      <c r="J6" s="8" t="s">
        <v>0</v>
      </c>
      <c r="L6" s="8" t="s">
        <v>29</v>
      </c>
      <c r="N6" t="s">
        <v>30</v>
      </c>
      <c r="P6" s="8" t="s">
        <v>47</v>
      </c>
      <c r="R6" s="8" t="s">
        <v>58</v>
      </c>
      <c r="T6" s="8" t="s">
        <v>59</v>
      </c>
      <c r="V6" s="8" t="s">
        <v>75</v>
      </c>
    </row>
    <row r="7" spans="1:22" ht="16.5" customHeight="1" x14ac:dyDescent="0.25">
      <c r="B7" t="str">
        <f>tblCategorie3[[#Headers],[Transport]]</f>
        <v>Transport</v>
      </c>
      <c r="D7" s="8" t="s">
        <v>24</v>
      </c>
      <c r="F7" s="8" t="s">
        <v>49</v>
      </c>
      <c r="H7" s="8" t="s">
        <v>10</v>
      </c>
      <c r="J7" s="8" t="s">
        <v>120</v>
      </c>
      <c r="L7" s="8" t="s">
        <v>42</v>
      </c>
      <c r="N7" s="8" t="s">
        <v>31</v>
      </c>
      <c r="P7" s="8" t="s">
        <v>50</v>
      </c>
      <c r="R7" s="8" t="s">
        <v>60</v>
      </c>
      <c r="T7" s="8" t="s">
        <v>101</v>
      </c>
      <c r="V7" s="8" t="s">
        <v>76</v>
      </c>
    </row>
    <row r="8" spans="1:22" ht="16.5" customHeight="1" x14ac:dyDescent="0.25">
      <c r="B8" t="str">
        <f>tblCategorie4[[#Headers],[Distracție]]</f>
        <v>Distracție</v>
      </c>
      <c r="D8" s="8" t="s">
        <v>1</v>
      </c>
      <c r="F8" s="8" t="s">
        <v>7</v>
      </c>
      <c r="H8" s="8" t="s">
        <v>11</v>
      </c>
      <c r="J8" s="8" t="s">
        <v>118</v>
      </c>
      <c r="L8" s="8" t="s">
        <v>45</v>
      </c>
      <c r="N8" s="8" t="s">
        <v>32</v>
      </c>
      <c r="P8" s="8" t="s">
        <v>51</v>
      </c>
      <c r="R8" s="8" t="s">
        <v>61</v>
      </c>
      <c r="T8" s="8" t="s">
        <v>62</v>
      </c>
      <c r="V8" s="8" t="s">
        <v>77</v>
      </c>
    </row>
    <row r="9" spans="1:22" ht="16.5" customHeight="1" x14ac:dyDescent="0.25">
      <c r="B9" t="str">
        <f>tblCategorie5[[#Headers],[Hrana]]</f>
        <v>Hrana</v>
      </c>
      <c r="D9" s="8" t="s">
        <v>117</v>
      </c>
      <c r="F9" s="8" t="s">
        <v>86</v>
      </c>
      <c r="H9" s="8" t="s">
        <v>12</v>
      </c>
      <c r="J9" s="8" t="s">
        <v>119</v>
      </c>
      <c r="L9" s="8" t="s">
        <v>125</v>
      </c>
      <c r="N9" s="8" t="s">
        <v>33</v>
      </c>
      <c r="P9" s="8" t="s">
        <v>52</v>
      </c>
      <c r="R9" s="8" t="s">
        <v>128</v>
      </c>
      <c r="T9" s="8" t="s">
        <v>63</v>
      </c>
      <c r="V9" s="8" t="s">
        <v>78</v>
      </c>
    </row>
    <row r="10" spans="1:22" ht="16.5" customHeight="1" x14ac:dyDescent="0.25">
      <c r="B10" t="str">
        <f>tblCategorie6[[#Headers],[Rate la credite]]</f>
        <v>Rate la credite</v>
      </c>
      <c r="D10" s="8" t="s">
        <v>2</v>
      </c>
      <c r="F10" s="8" t="s">
        <v>8</v>
      </c>
      <c r="H10" s="8" t="s">
        <v>13</v>
      </c>
      <c r="J10" s="8" t="s">
        <v>44</v>
      </c>
      <c r="L10" s="8" t="s">
        <v>126</v>
      </c>
      <c r="N10" s="8" t="s">
        <v>34</v>
      </c>
      <c r="P10" s="8" t="s">
        <v>113</v>
      </c>
      <c r="R10" s="8" t="s">
        <v>129</v>
      </c>
      <c r="T10" s="8" t="s">
        <v>130</v>
      </c>
      <c r="V10" s="8" t="s">
        <v>79</v>
      </c>
    </row>
    <row r="11" spans="1:22" ht="16.5" customHeight="1" x14ac:dyDescent="0.25">
      <c r="B11" t="str">
        <f>tblCategorie7[[#Headers],[Economisire/Investitii]]</f>
        <v>Economisire/Investitii</v>
      </c>
      <c r="D11" s="8" t="s">
        <v>3</v>
      </c>
      <c r="F11" s="8" t="s">
        <v>43</v>
      </c>
      <c r="H11" s="8" t="s">
        <v>14</v>
      </c>
      <c r="J11" s="8" t="s">
        <v>83</v>
      </c>
      <c r="L11" s="8"/>
      <c r="N11" s="8" t="s">
        <v>35</v>
      </c>
      <c r="P11" s="8" t="s">
        <v>114</v>
      </c>
      <c r="V11" s="8" t="s">
        <v>80</v>
      </c>
    </row>
    <row r="12" spans="1:22" ht="16.5" customHeight="1" x14ac:dyDescent="0.25">
      <c r="B12" t="str">
        <f>tblCategorie8[[#Headers],[Copii]]</f>
        <v>Copii</v>
      </c>
      <c r="D12" s="8" t="s">
        <v>4</v>
      </c>
      <c r="F12" s="8" t="s">
        <v>9</v>
      </c>
      <c r="H12" s="8" t="s">
        <v>15</v>
      </c>
      <c r="J12" s="8" t="s">
        <v>124</v>
      </c>
      <c r="N12" s="8" t="s">
        <v>36</v>
      </c>
      <c r="P12" s="8" t="s">
        <v>115</v>
      </c>
      <c r="V12" s="8" t="s">
        <v>81</v>
      </c>
    </row>
    <row r="13" spans="1:22" ht="16.5" customHeight="1" x14ac:dyDescent="0.25">
      <c r="B13" t="str">
        <f>tblCategorie9[[#Headers],[Animale]]</f>
        <v>Animale</v>
      </c>
      <c r="D13" s="8" t="s">
        <v>5</v>
      </c>
      <c r="F13" s="8" t="s">
        <v>85</v>
      </c>
      <c r="H13" s="8" t="s">
        <v>16</v>
      </c>
      <c r="J13" s="8"/>
      <c r="N13" s="8" t="s">
        <v>37</v>
      </c>
      <c r="P13" s="8" t="s">
        <v>127</v>
      </c>
      <c r="V13" s="8" t="s">
        <v>82</v>
      </c>
    </row>
    <row r="14" spans="1:22" ht="16.5" customHeight="1" x14ac:dyDescent="0.25">
      <c r="B14" t="str">
        <f>tblCategorie10[[#Headers],[Venituri]]</f>
        <v>Venituri</v>
      </c>
      <c r="D14" s="8" t="s">
        <v>40</v>
      </c>
      <c r="F14" s="8" t="s">
        <v>84</v>
      </c>
      <c r="H14" s="8" t="s">
        <v>41</v>
      </c>
      <c r="J14" s="8"/>
      <c r="N14" s="8" t="s">
        <v>38</v>
      </c>
      <c r="P14" s="8" t="s">
        <v>116</v>
      </c>
      <c r="V14" s="8" t="s">
        <v>116</v>
      </c>
    </row>
    <row r="15" spans="1:22" ht="16.5" customHeight="1" x14ac:dyDescent="0.25">
      <c r="D15" s="8" t="s">
        <v>6</v>
      </c>
      <c r="F15" s="8" t="s">
        <v>48</v>
      </c>
      <c r="H15" s="8" t="s">
        <v>123</v>
      </c>
      <c r="J15" s="8"/>
      <c r="N15" s="8" t="s">
        <v>39</v>
      </c>
      <c r="V15" s="8"/>
    </row>
    <row r="16" spans="1:22" ht="16.5" customHeight="1" x14ac:dyDescent="0.25">
      <c r="D16" s="8" t="s">
        <v>121</v>
      </c>
      <c r="F16" s="8" t="s">
        <v>100</v>
      </c>
      <c r="J16" s="8"/>
    </row>
    <row r="17" spans="6:10" ht="16.5" customHeight="1" x14ac:dyDescent="0.25">
      <c r="F17" s="8" t="s">
        <v>122</v>
      </c>
      <c r="J17" s="8"/>
    </row>
    <row r="19" spans="6:10" s="33" customFormat="1" ht="16.5" customHeight="1" x14ac:dyDescent="0.25"/>
    <row r="20" spans="6:10" s="33" customFormat="1" ht="16.5" customHeight="1" x14ac:dyDescent="0.25"/>
    <row r="21" spans="6:10" s="33" customFormat="1" ht="16.5" customHeight="1" x14ac:dyDescent="0.25"/>
    <row r="22" spans="6:10" s="33" customFormat="1" ht="16.5" customHeight="1" x14ac:dyDescent="0.25"/>
    <row r="23" spans="6:10" s="33" customFormat="1" ht="16.5" customHeight="1" x14ac:dyDescent="0.25"/>
    <row r="24" spans="6:10" s="33" customFormat="1" ht="16.5" customHeight="1" x14ac:dyDescent="0.25"/>
    <row r="25" spans="6:10" s="33" customFormat="1" ht="16.5" customHeight="1" x14ac:dyDescent="0.25"/>
    <row r="26" spans="6:10" s="33" customFormat="1" ht="16.5" customHeight="1" x14ac:dyDescent="0.25"/>
    <row r="27" spans="6:10" s="33" customFormat="1" ht="16.5" customHeight="1" x14ac:dyDescent="0.25"/>
    <row r="28" spans="6:10" s="33" customFormat="1" ht="16.5" customHeight="1" x14ac:dyDescent="0.25"/>
    <row r="29" spans="6:10" s="33" customFormat="1" ht="16.5" customHeight="1" x14ac:dyDescent="0.25"/>
    <row r="30" spans="6:10" s="33" customFormat="1" ht="16.5" customHeight="1" x14ac:dyDescent="0.25"/>
    <row r="31" spans="6:10" s="33" customFormat="1" ht="16.5" customHeight="1" x14ac:dyDescent="0.25"/>
    <row r="32" spans="6:10" s="33" customFormat="1" ht="16.5" customHeight="1" x14ac:dyDescent="0.25"/>
    <row r="33" s="33" customFormat="1" ht="16.5" customHeight="1" x14ac:dyDescent="0.25"/>
    <row r="34" s="33" customFormat="1" ht="16.5" customHeight="1" x14ac:dyDescent="0.25"/>
    <row r="35" s="33" customFormat="1" ht="16.5" customHeight="1" x14ac:dyDescent="0.25"/>
    <row r="36" s="33" customFormat="1" ht="16.5" customHeight="1" x14ac:dyDescent="0.25"/>
    <row r="37" s="33" customFormat="1" ht="16.5" customHeight="1" x14ac:dyDescent="0.25"/>
    <row r="38" s="33" customFormat="1" ht="16.5" customHeight="1" x14ac:dyDescent="0.25"/>
    <row r="39" s="33" customFormat="1" ht="16.5" customHeight="1" x14ac:dyDescent="0.25"/>
    <row r="40" s="33" customFormat="1" ht="16.5" customHeight="1" x14ac:dyDescent="0.25"/>
    <row r="41" s="33" customFormat="1" ht="16.5" customHeight="1" x14ac:dyDescent="0.25"/>
    <row r="42" s="33" customFormat="1" ht="16.5" customHeight="1" x14ac:dyDescent="0.25"/>
    <row r="43" s="33" customFormat="1" ht="16.5" customHeight="1" x14ac:dyDescent="0.25"/>
    <row r="44" s="33" customFormat="1" ht="16.5" customHeight="1" x14ac:dyDescent="0.25"/>
    <row r="45" s="33" customFormat="1" ht="16.5" customHeight="1" x14ac:dyDescent="0.25"/>
  </sheetData>
  <phoneticPr fontId="11" type="noConversion"/>
  <printOptions horizontalCentered="1"/>
  <pageMargins left="0.25" right="0.25" top="0.75" bottom="0.75" header="0.3" footer="0.3"/>
  <pageSetup paperSize="9" fitToHeight="0" orientation="landscape" r:id="rId1"/>
  <drawing r:id="rId2"/>
  <tableParts count="11">
    <tablePart r:id="rId3"/>
    <tablePart r:id="rId4"/>
    <tablePart r:id="rId5"/>
    <tablePart r:id="rId6"/>
    <tablePart r:id="rId7"/>
    <tablePart r:id="rId8"/>
    <tablePart r:id="rId9"/>
    <tablePart r:id="rId10"/>
    <tablePart r:id="rId11"/>
    <tablePart r:id="rId12"/>
    <tablePart r:id="rId1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12"/>
  <sheetViews>
    <sheetView workbookViewId="0"/>
  </sheetViews>
  <sheetFormatPr defaultRowHeight="12.5" x14ac:dyDescent="0.25"/>
  <cols>
    <col min="1" max="1" width="3" customWidth="1"/>
    <col min="2" max="2" width="13.81640625" bestFit="1" customWidth="1"/>
    <col min="3" max="3" width="18.1796875" customWidth="1"/>
  </cols>
  <sheetData>
    <row r="1" spans="1:13" ht="9.75" customHeight="1" x14ac:dyDescent="0.25"/>
    <row r="2" spans="1:13" s="2" customFormat="1" ht="53.25" customHeight="1" x14ac:dyDescent="0.25">
      <c r="B2" s="7" t="s">
        <v>21</v>
      </c>
      <c r="C2" s="6"/>
      <c r="D2" s="6"/>
      <c r="E2" s="6"/>
    </row>
    <row r="3" spans="1:13" s="2" customFormat="1" ht="3" customHeight="1" x14ac:dyDescent="0.25">
      <c r="A3" s="4"/>
      <c r="B3" s="4"/>
      <c r="C3" s="4"/>
      <c r="D3" s="4"/>
      <c r="E3" s="4"/>
      <c r="F3" s="5"/>
      <c r="G3" s="5"/>
      <c r="H3" s="5"/>
      <c r="I3" s="5"/>
      <c r="J3" s="5"/>
      <c r="K3" s="5"/>
      <c r="L3" s="5"/>
      <c r="M3" s="5"/>
    </row>
    <row r="4" spans="1:13" s="2" customFormat="1" ht="20.25" customHeight="1" x14ac:dyDescent="0.25">
      <c r="A4" s="3"/>
      <c r="B4" s="3"/>
      <c r="C4" s="3"/>
      <c r="D4" s="3"/>
      <c r="E4" s="3"/>
      <c r="F4" s="3"/>
      <c r="G4" s="3"/>
      <c r="H4" s="3"/>
      <c r="I4" s="3"/>
      <c r="J4" s="3"/>
      <c r="K4" s="3"/>
      <c r="L4" s="3"/>
      <c r="M4" s="3"/>
    </row>
    <row r="5" spans="1:13" ht="33.75" customHeight="1" x14ac:dyDescent="0.25">
      <c r="B5" s="79" t="s">
        <v>25</v>
      </c>
      <c r="C5" s="79"/>
      <c r="D5" s="79"/>
      <c r="E5" s="79"/>
      <c r="F5" s="79"/>
      <c r="G5" s="79"/>
      <c r="H5" s="79"/>
      <c r="I5" s="79"/>
      <c r="J5" s="79"/>
      <c r="K5" s="79"/>
      <c r="L5" s="79"/>
      <c r="M5" s="79"/>
    </row>
    <row r="7" spans="1:13" x14ac:dyDescent="0.25">
      <c r="B7" s="1" t="s">
        <v>27</v>
      </c>
    </row>
    <row r="8" spans="1:13" x14ac:dyDescent="0.25">
      <c r="B8" s="12">
        <v>44256</v>
      </c>
    </row>
    <row r="9" spans="1:13" x14ac:dyDescent="0.25">
      <c r="B9" s="8" t="s">
        <v>22</v>
      </c>
    </row>
    <row r="10" spans="1:13" x14ac:dyDescent="0.25">
      <c r="B10" s="12">
        <v>44257</v>
      </c>
    </row>
    <row r="11" spans="1:13" x14ac:dyDescent="0.25">
      <c r="B11" s="8" t="s">
        <v>0</v>
      </c>
    </row>
    <row r="12" spans="1:13" x14ac:dyDescent="0.25">
      <c r="B12" s="12" t="s">
        <v>28</v>
      </c>
    </row>
  </sheetData>
  <mergeCells count="1">
    <mergeCell ref="B5:M5"/>
  </mergeCell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2B31ACB-89BC-4C87-9C70-EFA92684B1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Tablou de bord</vt:lpstr>
      <vt:lpstr>Flux de numerar</vt:lpstr>
      <vt:lpstr>Stabilirea categoriilor</vt:lpstr>
      <vt:lpstr>Date cheltuieli personale</vt:lpstr>
      <vt:lpstr>Animale</vt:lpstr>
      <vt:lpstr>categorii</vt:lpstr>
      <vt:lpstr>Copii</vt:lpstr>
      <vt:lpstr>Distracție</vt:lpstr>
      <vt:lpstr>Economisire_Investitii</vt:lpstr>
      <vt:lpstr>Hrana</vt:lpstr>
      <vt:lpstr>Îngrijire_familie_personală</vt:lpstr>
      <vt:lpstr>locuință</vt:lpstr>
      <vt:lpstr>'Tablou de bord'!Print_Area</vt:lpstr>
      <vt:lpstr>Rate_la_credite</vt:lpstr>
      <vt:lpstr>tblCategorie21</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wise projects</dc:creator>
  <cp:keywords/>
  <cp:lastModifiedBy>silvia misu</cp:lastModifiedBy>
  <cp:lastPrinted>2022-11-18T10:36:38Z</cp:lastPrinted>
  <dcterms:created xsi:type="dcterms:W3CDTF">2016-10-26T09:38:59Z</dcterms:created>
  <dcterms:modified xsi:type="dcterms:W3CDTF">2023-03-29T09:07:09Z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TC034275889991</vt:lpwstr>
  </property>
</Properties>
</file>